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150" windowWidth="15480" windowHeight="11640" tabRatio="698" activeTab="0"/>
  </bookViews>
  <sheets>
    <sheet name="決勝ﾄｰﾅﾒﾝﾄ" sheetId="1" r:id="rId1"/>
    <sheet name="ﾌﾞﾛｯｸ別" sheetId="2" r:id="rId2"/>
    <sheet name="Aﾌﾞﾛｯｸ" sheetId="3" r:id="rId3"/>
    <sheet name="Bﾌﾞﾛｯｸ" sheetId="4" r:id="rId4"/>
    <sheet name="Cﾌﾞﾛｯｸ" sheetId="5" r:id="rId5"/>
    <sheet name="Dﾌﾞﾛｯｸ" sheetId="6" r:id="rId6"/>
    <sheet name="研修Aﾌﾞﾛｯｸ" sheetId="7" r:id="rId7"/>
    <sheet name="研修Bﾌﾞﾛｯｸ" sheetId="8" r:id="rId8"/>
    <sheet name="参加ﾁｰﾑ名" sheetId="9" r:id="rId9"/>
  </sheets>
  <definedNames>
    <definedName name="_xlnm.Print_Area" localSheetId="2">'Aﾌﾞﾛｯｸ'!$A$1:$W$6</definedName>
    <definedName name="_xlnm.Print_Area" localSheetId="3">'Bﾌﾞﾛｯｸ'!$A$1:$W$6</definedName>
    <definedName name="_xlnm.Print_Area" localSheetId="4">'Cﾌﾞﾛｯｸ'!$A$1:$T$5</definedName>
    <definedName name="_xlnm.Print_Area" localSheetId="5">'Dﾌﾞﾛｯｸ'!$A$1:$T$5</definedName>
    <definedName name="_xlnm.Print_Area" localSheetId="1">'ﾌﾞﾛｯｸ別'!$B$1:$J$41</definedName>
    <definedName name="_xlnm.Print_Area" localSheetId="0">'決勝ﾄｰﾅﾒﾝﾄ'!$A$1:$L$31</definedName>
    <definedName name="_xlnm.Print_Area" localSheetId="6">'研修Aﾌﾞﾛｯｸ'!$A$1:$AC$8</definedName>
    <definedName name="_xlnm.Print_Area" localSheetId="7">'研修Bﾌﾞﾛｯｸ'!$A$1:$Z$7</definedName>
  </definedNames>
  <calcPr fullCalcOnLoad="1"/>
</workbook>
</file>

<file path=xl/sharedStrings.xml><?xml version="1.0" encoding="utf-8"?>
<sst xmlns="http://schemas.openxmlformats.org/spreadsheetml/2006/main" count="225" uniqueCount="95">
  <si>
    <t>A0</t>
  </si>
  <si>
    <t>A1</t>
  </si>
  <si>
    <t>A2</t>
  </si>
  <si>
    <t>A3</t>
  </si>
  <si>
    <t>A4</t>
  </si>
  <si>
    <t>B0</t>
  </si>
  <si>
    <t>B1</t>
  </si>
  <si>
    <t>B2</t>
  </si>
  <si>
    <t>B3</t>
  </si>
  <si>
    <t>B4</t>
  </si>
  <si>
    <t>C0</t>
  </si>
  <si>
    <t>D0</t>
  </si>
  <si>
    <t>D1</t>
  </si>
  <si>
    <t>D2</t>
  </si>
  <si>
    <t>D2</t>
  </si>
  <si>
    <t>D3</t>
  </si>
  <si>
    <t>D3</t>
  </si>
  <si>
    <t>E0</t>
  </si>
  <si>
    <t>E1</t>
  </si>
  <si>
    <t>E2</t>
  </si>
  <si>
    <t>E3</t>
  </si>
  <si>
    <t>E4</t>
  </si>
  <si>
    <t>F0</t>
  </si>
  <si>
    <t>F1</t>
  </si>
  <si>
    <t>F2</t>
  </si>
  <si>
    <t>F3</t>
  </si>
  <si>
    <t>C4</t>
  </si>
  <si>
    <t>Aチーム</t>
  </si>
  <si>
    <t>研修チーム</t>
  </si>
  <si>
    <t>試合</t>
  </si>
  <si>
    <t>勝数</t>
  </si>
  <si>
    <t>負数</t>
  </si>
  <si>
    <t>引分</t>
  </si>
  <si>
    <t>総得点</t>
  </si>
  <si>
    <t>総失点</t>
  </si>
  <si>
    <t>得失点差</t>
  </si>
  <si>
    <t>計</t>
  </si>
  <si>
    <t>D4</t>
  </si>
  <si>
    <t>ブロックをクリックして頂ければ、試合結果の詳細が見られます。</t>
  </si>
  <si>
    <t>カージナルス</t>
  </si>
  <si>
    <t>流山マリーンズ</t>
  </si>
  <si>
    <t>小田急ライオンズ</t>
  </si>
  <si>
    <t>南流ファイターズ</t>
  </si>
  <si>
    <t>初石クーガーズ</t>
  </si>
  <si>
    <t>流山ホークス</t>
  </si>
  <si>
    <t>東深井ファイナルズ</t>
  </si>
  <si>
    <t>江戸川台フェニックス</t>
  </si>
  <si>
    <t>前ヶ崎クラブ</t>
  </si>
  <si>
    <t>流山シャークス</t>
  </si>
  <si>
    <t>鰭ヶ崎ジュニアフィンズ</t>
  </si>
  <si>
    <t>長崎ＦＬＢ</t>
  </si>
  <si>
    <t>試合</t>
  </si>
  <si>
    <t>向小金ファイターズ</t>
  </si>
  <si>
    <t>加賀シャトルズ</t>
  </si>
  <si>
    <t>B1</t>
  </si>
  <si>
    <t>C1</t>
  </si>
  <si>
    <t>C2</t>
  </si>
  <si>
    <t>C3</t>
  </si>
  <si>
    <t>金杉ミリオンズ</t>
  </si>
  <si>
    <t>F4</t>
  </si>
  <si>
    <t>Aﾌﾞﾛｯｸ</t>
  </si>
  <si>
    <t>Bﾌﾞﾛｯｸ</t>
  </si>
  <si>
    <t>Cﾌﾞﾛｯｸ</t>
  </si>
  <si>
    <t>Dﾌﾞﾛｯｸ</t>
  </si>
  <si>
    <t>決勝T俊出</t>
  </si>
  <si>
    <t>代表ブロック</t>
  </si>
  <si>
    <t>研修ブロック</t>
  </si>
  <si>
    <t>北柏スーパーナイン</t>
  </si>
  <si>
    <t>泉ドラゴンZ</t>
  </si>
  <si>
    <t>西原アローズ</t>
  </si>
  <si>
    <t>E5</t>
  </si>
  <si>
    <t>F5</t>
  </si>
  <si>
    <t>E5</t>
  </si>
  <si>
    <t>第26回北部地区主催少年野球大会決勝トーナメント表</t>
  </si>
  <si>
    <t>高田ウィンスターズ</t>
  </si>
  <si>
    <t>E6</t>
  </si>
  <si>
    <r>
      <t>太字</t>
    </r>
    <r>
      <rPr>
        <sz val="14"/>
        <rFont val="ＭＳ Ｐゴシック"/>
        <family val="3"/>
      </rPr>
      <t>はブロック長</t>
    </r>
  </si>
  <si>
    <t>☆</t>
  </si>
  <si>
    <t>☆</t>
  </si>
  <si>
    <t>☆</t>
  </si>
  <si>
    <t>決勝戦〔平成21年10月31日：東谷G〕</t>
  </si>
  <si>
    <t>準決勝第1試合〔平成21年10月31日：東谷G〕</t>
  </si>
  <si>
    <t>準決勝第2試合〔平成21年10月31日：東谷G〕</t>
  </si>
  <si>
    <t>南流ファイターズ</t>
  </si>
  <si>
    <t>流山マリーンズ</t>
  </si>
  <si>
    <t>長崎FLB</t>
  </si>
  <si>
    <t>×</t>
  </si>
  <si>
    <t>☆1</t>
  </si>
  <si>
    <t>☆2</t>
  </si>
  <si>
    <t>優勝決定戦〔平成22年1月24日：トーハンG〕</t>
  </si>
  <si>
    <t>３位決定戦〔平成22年1月24日：トーハンG〕</t>
  </si>
  <si>
    <t>カージナルス</t>
  </si>
  <si>
    <t>東深井ファイナルズ</t>
  </si>
  <si>
    <t>初石クーガーズ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</si>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</sst>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&quot;△ &quot;0"/>
  </numFmts>
  <fonts count="52">
    <font>
      <sz val="14"/>
      <name val="ＭＳ Ｐゴシック"/>
      <family val="3"/>
    </font>
    <font>
      <u val="single"/>
      <sz val="14"/>
      <color indexed="12"/>
      <name val="ＭＳ Ｐゴシック"/>
      <family val="3"/>
    </font>
    <font>
      <sz val="7"/>
      <name val="ＭＳ Ｐゴシック"/>
      <family val="3"/>
    </font>
    <font>
      <sz val="16"/>
      <color indexed="12"/>
      <name val="ＭＳ Ｐゴシック"/>
      <family val="3"/>
    </font>
    <font>
      <sz val="16"/>
      <name val="ＭＳ Ｐゴシック"/>
      <family val="3"/>
    </font>
    <font>
      <u val="single"/>
      <sz val="14"/>
      <color indexed="36"/>
      <name val="ＭＳ Ｐゴシック"/>
      <family val="3"/>
    </font>
    <font>
      <sz val="6"/>
      <name val="ＭＳ Ｐゴシック"/>
      <family val="3"/>
    </font>
    <font>
      <b/>
      <u val="single"/>
      <sz val="16"/>
      <color indexed="12"/>
      <name val="ＭＳ Ｐゴシック"/>
      <family val="3"/>
    </font>
    <font>
      <b/>
      <sz val="16"/>
      <name val="ＭＳ Ｐゴシック"/>
      <family val="3"/>
    </font>
    <font>
      <b/>
      <sz val="16"/>
      <color indexed="9"/>
      <name val="ＭＳ Ｐゴシック"/>
      <family val="3"/>
    </font>
    <font>
      <b/>
      <sz val="14"/>
      <color indexed="10"/>
      <name val="ＭＳ Ｐゴシック"/>
      <family val="3"/>
    </font>
    <font>
      <sz val="12"/>
      <name val="ＭＳ Ｐゴシック"/>
      <family val="3"/>
    </font>
    <font>
      <b/>
      <sz val="16"/>
      <color indexed="10"/>
      <name val="ＭＳ Ｐゴシック"/>
      <family val="3"/>
    </font>
    <font>
      <sz val="14"/>
      <color indexed="10"/>
      <name val="ＭＳ Ｐゴシック"/>
      <family val="3"/>
    </font>
    <font>
      <sz val="14"/>
      <color indexed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4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4"/>
      <color indexed="17"/>
      <name val="ＭＳ 明朝"/>
      <family val="1"/>
    </font>
    <font>
      <sz val="14"/>
      <color indexed="20"/>
      <name val="ＭＳ 明朝"/>
      <family val="1"/>
    </font>
    <font>
      <sz val="14"/>
      <color indexed="60"/>
      <name val="ＭＳ 明朝"/>
      <family val="1"/>
    </font>
    <font>
      <sz val="14"/>
      <color indexed="62"/>
      <name val="ＭＳ 明朝"/>
      <family val="1"/>
    </font>
    <font>
      <b/>
      <sz val="14"/>
      <color indexed="63"/>
      <name val="ＭＳ 明朝"/>
      <family val="1"/>
    </font>
    <font>
      <b/>
      <sz val="14"/>
      <color indexed="52"/>
      <name val="ＭＳ 明朝"/>
      <family val="1"/>
    </font>
    <font>
      <sz val="14"/>
      <color indexed="52"/>
      <name val="ＭＳ 明朝"/>
      <family val="1"/>
    </font>
    <font>
      <b/>
      <sz val="14"/>
      <color indexed="9"/>
      <name val="ＭＳ 明朝"/>
      <family val="1"/>
    </font>
    <font>
      <sz val="14"/>
      <color indexed="10"/>
      <name val="ＭＳ 明朝"/>
      <family val="1"/>
    </font>
    <font>
      <i/>
      <sz val="14"/>
      <color indexed="23"/>
      <name val="ＭＳ 明朝"/>
      <family val="1"/>
    </font>
    <font>
      <b/>
      <sz val="14"/>
      <color indexed="8"/>
      <name val="ＭＳ 明朝"/>
      <family val="1"/>
    </font>
    <font>
      <sz val="14"/>
      <color indexed="9"/>
      <name val="ＭＳ 明朝"/>
      <family val="1"/>
    </font>
    <font>
      <sz val="14"/>
      <color indexed="8"/>
      <name val="ＭＳ 明朝"/>
      <family val="1"/>
    </font>
    <font>
      <sz val="14"/>
      <color theme="1"/>
      <name val="ＭＳ 明朝"/>
      <family val="1"/>
    </font>
    <font>
      <sz val="14"/>
      <color theme="0"/>
      <name val="ＭＳ 明朝"/>
      <family val="1"/>
    </font>
    <font>
      <b/>
      <sz val="18"/>
      <color theme="3"/>
      <name val="Cambria"/>
      <family val="3"/>
    </font>
    <font>
      <b/>
      <sz val="14"/>
      <color theme="0"/>
      <name val="ＭＳ 明朝"/>
      <family val="1"/>
    </font>
    <font>
      <sz val="14"/>
      <color rgb="FF9C6500"/>
      <name val="ＭＳ 明朝"/>
      <family val="1"/>
    </font>
    <font>
      <sz val="14"/>
      <color rgb="FFFA7D00"/>
      <name val="ＭＳ 明朝"/>
      <family val="1"/>
    </font>
    <font>
      <sz val="14"/>
      <color rgb="FF9C0006"/>
      <name val="ＭＳ 明朝"/>
      <family val="1"/>
    </font>
    <font>
      <b/>
      <sz val="14"/>
      <color rgb="FFFA7D00"/>
      <name val="ＭＳ 明朝"/>
      <family val="1"/>
    </font>
    <font>
      <sz val="14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4"/>
      <color theme="1"/>
      <name val="ＭＳ 明朝"/>
      <family val="1"/>
    </font>
    <font>
      <b/>
      <sz val="14"/>
      <color rgb="FF3F3F3F"/>
      <name val="ＭＳ 明朝"/>
      <family val="1"/>
    </font>
    <font>
      <i/>
      <sz val="14"/>
      <color rgb="FF7F7F7F"/>
      <name val="ＭＳ 明朝"/>
      <family val="1"/>
    </font>
    <font>
      <sz val="14"/>
      <color rgb="FF3F3F76"/>
      <name val="ＭＳ 明朝"/>
      <family val="1"/>
    </font>
    <font>
      <sz val="14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 shrinkToFit="1"/>
      <protection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180" fontId="11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 applyProtection="1">
      <alignment horizontal="left" vertical="center" shrinkToFit="1"/>
      <protection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80" fontId="0" fillId="0" borderId="0" xfId="0" applyNumberFormat="1" applyFill="1" applyAlignment="1">
      <alignment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80" fontId="0" fillId="0" borderId="15" xfId="0" applyNumberFormat="1" applyFill="1" applyBorder="1" applyAlignment="1">
      <alignment vertical="center"/>
    </xf>
    <xf numFmtId="180" fontId="0" fillId="0" borderId="11" xfId="0" applyNumberForma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textRotation="255" shrinkToFit="1"/>
    </xf>
    <xf numFmtId="0" fontId="12" fillId="0" borderId="1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" fillId="0" borderId="11" xfId="43" applyFill="1" applyBorder="1" applyAlignment="1" applyProtection="1">
      <alignment horizontal="center" vertical="center" shrinkToFit="1"/>
      <protection/>
    </xf>
    <xf numFmtId="0" fontId="13" fillId="0" borderId="11" xfId="43" applyFont="1" applyFill="1" applyBorder="1" applyAlignment="1" applyProtection="1">
      <alignment horizontal="center" vertical="center" shrinkToFit="1"/>
      <protection/>
    </xf>
    <xf numFmtId="0" fontId="0" fillId="0" borderId="15" xfId="0" applyFill="1" applyBorder="1" applyAlignment="1">
      <alignment horizontal="center" vertical="center"/>
    </xf>
    <xf numFmtId="0" fontId="14" fillId="0" borderId="11" xfId="43" applyFont="1" applyFill="1" applyBorder="1" applyAlignment="1" applyProtection="1">
      <alignment horizontal="center" vertical="center" shrinkToFit="1"/>
      <protection/>
    </xf>
    <xf numFmtId="180" fontId="0" fillId="0" borderId="15" xfId="0" applyNumberForma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180" fontId="0" fillId="0" borderId="14" xfId="0" applyNumberForma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/>
    </xf>
    <xf numFmtId="0" fontId="0" fillId="34" borderId="15" xfId="0" applyFill="1" applyBorder="1" applyAlignment="1">
      <alignment vertical="center"/>
    </xf>
    <xf numFmtId="0" fontId="16" fillId="34" borderId="15" xfId="0" applyFont="1" applyFill="1" applyBorder="1" applyAlignment="1">
      <alignment vertical="center"/>
    </xf>
    <xf numFmtId="0" fontId="16" fillId="34" borderId="18" xfId="0" applyFont="1" applyFill="1" applyBorder="1" applyAlignment="1">
      <alignment vertical="center"/>
    </xf>
    <xf numFmtId="180" fontId="0" fillId="34" borderId="15" xfId="0" applyNumberFormat="1" applyFill="1" applyBorder="1" applyAlignment="1">
      <alignment horizontal="right" vertical="center"/>
    </xf>
    <xf numFmtId="0" fontId="0" fillId="34" borderId="18" xfId="0" applyFill="1" applyBorder="1" applyAlignment="1">
      <alignment vertical="center"/>
    </xf>
    <xf numFmtId="180" fontId="0" fillId="34" borderId="18" xfId="0" applyNumberFormat="1" applyFill="1" applyBorder="1" applyAlignment="1">
      <alignment vertical="center"/>
    </xf>
    <xf numFmtId="180" fontId="0" fillId="34" borderId="15" xfId="0" applyNumberFormat="1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180" fontId="0" fillId="34" borderId="14" xfId="0" applyNumberFormat="1" applyFill="1" applyBorder="1" applyAlignment="1">
      <alignment horizontal="right" vertical="center"/>
    </xf>
    <xf numFmtId="180" fontId="0" fillId="34" borderId="14" xfId="0" applyNumberFormat="1" applyFill="1" applyBorder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0" fontId="17" fillId="33" borderId="22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 horizontal="center" vertical="center"/>
    </xf>
    <xf numFmtId="0" fontId="17" fillId="33" borderId="24" xfId="0" applyFont="1" applyFill="1" applyBorder="1" applyAlignment="1">
      <alignment horizontal="center" vertical="center"/>
    </xf>
    <xf numFmtId="0" fontId="17" fillId="33" borderId="25" xfId="0" applyFont="1" applyFill="1" applyBorder="1" applyAlignment="1">
      <alignment horizontal="center" vertical="center"/>
    </xf>
    <xf numFmtId="0" fontId="17" fillId="33" borderId="26" xfId="0" applyFont="1" applyFill="1" applyBorder="1" applyAlignment="1">
      <alignment horizontal="center" vertical="center"/>
    </xf>
    <xf numFmtId="0" fontId="17" fillId="33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28" xfId="0" applyFont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6" fillId="0" borderId="29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 textRotation="255" shrinkToFit="1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textRotation="255" shrinkToFit="1"/>
    </xf>
    <xf numFmtId="0" fontId="11" fillId="0" borderId="35" xfId="0" applyFont="1" applyFill="1" applyBorder="1" applyAlignment="1">
      <alignment horizontal="center" vertical="center" textRotation="255" shrinkToFit="1"/>
    </xf>
    <xf numFmtId="0" fontId="11" fillId="0" borderId="36" xfId="0" applyFont="1" applyFill="1" applyBorder="1" applyAlignment="1">
      <alignment horizontal="center" vertical="center" textRotation="255" shrinkToFit="1"/>
    </xf>
    <xf numFmtId="0" fontId="11" fillId="0" borderId="11" xfId="0" applyFont="1" applyFill="1" applyBorder="1" applyAlignment="1">
      <alignment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30"/>
  <sheetViews>
    <sheetView showGridLines="0" tabSelected="1" zoomScalePageLayoutView="0" workbookViewId="0" topLeftCell="A1">
      <selection activeCell="A1" sqref="A1:M1"/>
    </sheetView>
  </sheetViews>
  <sheetFormatPr defaultColWidth="8.796875" defaultRowHeight="17.25"/>
  <cols>
    <col min="1" max="1" width="18.69921875" style="0" customWidth="1"/>
    <col min="2" max="12" width="4.296875" style="0" customWidth="1"/>
  </cols>
  <sheetData>
    <row r="1" spans="1:12" ht="18.75">
      <c r="A1" s="65" t="s">
        <v>73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9" ht="18.75">
      <c r="A2" s="5"/>
      <c r="B2" s="5"/>
      <c r="C2" s="5"/>
      <c r="D2" s="5"/>
      <c r="E2" s="5"/>
      <c r="F2" s="5"/>
      <c r="G2" s="5"/>
      <c r="H2" s="5"/>
      <c r="I2" s="5"/>
    </row>
    <row r="3" spans="1:9" ht="18.75">
      <c r="A3" s="67" t="s">
        <v>65</v>
      </c>
      <c r="B3" s="67"/>
      <c r="C3" s="67"/>
      <c r="D3" s="67"/>
      <c r="E3" s="67"/>
      <c r="F3" s="67"/>
      <c r="G3" s="67"/>
      <c r="H3" s="67"/>
      <c r="I3" s="67"/>
    </row>
    <row r="4" spans="1:9" ht="18.75">
      <c r="A4" s="8"/>
      <c r="B4" s="8"/>
      <c r="C4" s="8"/>
      <c r="D4" s="8"/>
      <c r="E4" s="8"/>
      <c r="F4" s="8"/>
      <c r="G4" s="8"/>
      <c r="H4" s="8"/>
      <c r="I4" s="8"/>
    </row>
    <row r="5" spans="1:9" ht="18.75">
      <c r="A5" s="66" t="s">
        <v>80</v>
      </c>
      <c r="B5" s="66"/>
      <c r="C5" s="66"/>
      <c r="D5" s="66"/>
      <c r="E5" s="66"/>
      <c r="F5" s="66"/>
      <c r="G5" s="66"/>
      <c r="H5" s="66"/>
      <c r="I5" s="66"/>
    </row>
    <row r="6" spans="1:12" ht="17.25">
      <c r="A6" s="57"/>
      <c r="B6" s="58">
        <v>1</v>
      </c>
      <c r="C6" s="58">
        <v>2</v>
      </c>
      <c r="D6" s="58">
        <v>3</v>
      </c>
      <c r="E6" s="58">
        <v>4</v>
      </c>
      <c r="F6" s="58">
        <v>5</v>
      </c>
      <c r="G6" s="58">
        <v>6</v>
      </c>
      <c r="H6" s="58">
        <v>7</v>
      </c>
      <c r="I6" s="58">
        <v>8</v>
      </c>
      <c r="J6" s="58">
        <v>9</v>
      </c>
      <c r="K6" s="58">
        <v>10</v>
      </c>
      <c r="L6" s="59" t="s">
        <v>36</v>
      </c>
    </row>
    <row r="7" spans="1:12" ht="17.25">
      <c r="A7" s="60" t="s">
        <v>83</v>
      </c>
      <c r="B7" s="56">
        <v>0</v>
      </c>
      <c r="C7" s="56">
        <v>0</v>
      </c>
      <c r="D7" s="56">
        <v>0</v>
      </c>
      <c r="E7" s="56">
        <v>0</v>
      </c>
      <c r="F7" s="56">
        <v>0</v>
      </c>
      <c r="G7" s="56">
        <v>0</v>
      </c>
      <c r="H7" s="56">
        <v>0</v>
      </c>
      <c r="I7" s="56">
        <v>0</v>
      </c>
      <c r="J7" s="56">
        <v>0</v>
      </c>
      <c r="K7" s="56">
        <v>1</v>
      </c>
      <c r="L7" s="61">
        <v>1</v>
      </c>
    </row>
    <row r="8" spans="1:12" ht="17.25">
      <c r="A8" s="62" t="s">
        <v>67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4">
        <v>0</v>
      </c>
    </row>
    <row r="9" spans="1:9" ht="18.75">
      <c r="A9" s="7"/>
      <c r="B9" s="7"/>
      <c r="C9" s="7"/>
      <c r="D9" s="7"/>
      <c r="E9" s="7"/>
      <c r="F9" s="7"/>
      <c r="G9" s="7"/>
      <c r="H9" s="7"/>
      <c r="I9" s="7"/>
    </row>
    <row r="10" spans="1:9" ht="18.75">
      <c r="A10" s="66" t="s">
        <v>81</v>
      </c>
      <c r="B10" s="66"/>
      <c r="C10" s="66"/>
      <c r="D10" s="66"/>
      <c r="E10" s="66"/>
      <c r="F10" s="66"/>
      <c r="G10" s="66"/>
      <c r="H10" s="66"/>
      <c r="I10" s="66"/>
    </row>
    <row r="11" spans="1:9" ht="17.25">
      <c r="A11" s="57"/>
      <c r="B11" s="58">
        <v>1</v>
      </c>
      <c r="C11" s="58">
        <v>2</v>
      </c>
      <c r="D11" s="58">
        <v>3</v>
      </c>
      <c r="E11" s="58">
        <v>4</v>
      </c>
      <c r="F11" s="58">
        <v>5</v>
      </c>
      <c r="G11" s="58">
        <v>6</v>
      </c>
      <c r="H11" s="58">
        <v>7</v>
      </c>
      <c r="I11" s="59" t="s">
        <v>36</v>
      </c>
    </row>
    <row r="12" spans="1:9" ht="17.25">
      <c r="A12" s="60" t="s">
        <v>83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2</v>
      </c>
      <c r="I12" s="61">
        <v>2</v>
      </c>
    </row>
    <row r="13" spans="1:9" ht="17.25">
      <c r="A13" s="62" t="s">
        <v>84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4">
        <v>0</v>
      </c>
    </row>
    <row r="15" spans="1:9" ht="18.75">
      <c r="A15" s="66" t="s">
        <v>82</v>
      </c>
      <c r="B15" s="66"/>
      <c r="C15" s="66"/>
      <c r="D15" s="66"/>
      <c r="E15" s="66"/>
      <c r="F15" s="66"/>
      <c r="G15" s="66"/>
      <c r="H15" s="66"/>
      <c r="I15" s="66"/>
    </row>
    <row r="16" spans="1:9" ht="17.25">
      <c r="A16" s="57"/>
      <c r="B16" s="58">
        <v>1</v>
      </c>
      <c r="C16" s="58">
        <v>2</v>
      </c>
      <c r="D16" s="58">
        <v>3</v>
      </c>
      <c r="E16" s="58">
        <v>4</v>
      </c>
      <c r="F16" s="58">
        <v>5</v>
      </c>
      <c r="G16" s="58">
        <v>6</v>
      </c>
      <c r="H16" s="58">
        <v>7</v>
      </c>
      <c r="I16" s="59" t="s">
        <v>36</v>
      </c>
    </row>
    <row r="17" spans="1:9" ht="17.25">
      <c r="A17" s="60" t="s">
        <v>85</v>
      </c>
      <c r="B17" s="56">
        <v>2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61">
        <v>0</v>
      </c>
    </row>
    <row r="18" spans="1:9" ht="17.25">
      <c r="A18" s="62" t="s">
        <v>67</v>
      </c>
      <c r="B18" s="63">
        <v>0</v>
      </c>
      <c r="C18" s="63">
        <v>0</v>
      </c>
      <c r="D18" s="63">
        <v>2</v>
      </c>
      <c r="E18" s="63">
        <v>0</v>
      </c>
      <c r="F18" s="63">
        <v>1</v>
      </c>
      <c r="G18" s="63">
        <v>1</v>
      </c>
      <c r="H18" s="63" t="s">
        <v>86</v>
      </c>
      <c r="I18" s="64">
        <v>4</v>
      </c>
    </row>
    <row r="20" spans="1:9" ht="18.75">
      <c r="A20" s="67" t="s">
        <v>66</v>
      </c>
      <c r="B20" s="67"/>
      <c r="C20" s="67"/>
      <c r="D20" s="67"/>
      <c r="E20" s="67"/>
      <c r="F20" s="67"/>
      <c r="G20" s="67"/>
      <c r="H20" s="67"/>
      <c r="I20" s="67"/>
    </row>
    <row r="21" spans="1:9" ht="18.75">
      <c r="A21" s="8"/>
      <c r="B21" s="8"/>
      <c r="C21" s="8"/>
      <c r="D21" s="8"/>
      <c r="E21" s="8"/>
      <c r="F21" s="8"/>
      <c r="G21" s="8"/>
      <c r="H21" s="8"/>
      <c r="I21" s="8"/>
    </row>
    <row r="22" spans="1:9" ht="18.75">
      <c r="A22" s="68" t="s">
        <v>89</v>
      </c>
      <c r="B22" s="68"/>
      <c r="C22" s="68"/>
      <c r="D22" s="68"/>
      <c r="E22" s="68"/>
      <c r="F22" s="68"/>
      <c r="G22" s="68"/>
      <c r="H22" s="68"/>
      <c r="I22" s="68"/>
    </row>
    <row r="23" spans="1:9" ht="18.75">
      <c r="A23" s="6"/>
      <c r="B23" s="6">
        <v>1</v>
      </c>
      <c r="C23" s="6">
        <v>2</v>
      </c>
      <c r="D23" s="6">
        <v>3</v>
      </c>
      <c r="E23" s="6">
        <v>4</v>
      </c>
      <c r="F23" s="6">
        <v>5</v>
      </c>
      <c r="G23" s="6">
        <v>6</v>
      </c>
      <c r="H23" s="6">
        <v>7</v>
      </c>
      <c r="I23" s="6" t="s">
        <v>36</v>
      </c>
    </row>
    <row r="24" spans="1:9" ht="18.75">
      <c r="A24" s="44" t="s">
        <v>83</v>
      </c>
      <c r="B24" s="6">
        <v>0</v>
      </c>
      <c r="C24" s="6">
        <v>0</v>
      </c>
      <c r="D24" s="6">
        <v>0</v>
      </c>
      <c r="E24" s="6">
        <v>0</v>
      </c>
      <c r="F24" s="6">
        <v>3</v>
      </c>
      <c r="G24" s="6">
        <v>3</v>
      </c>
      <c r="H24" s="6" t="s">
        <v>94</v>
      </c>
      <c r="I24" s="6">
        <v>6</v>
      </c>
    </row>
    <row r="25" spans="1:9" ht="18.75">
      <c r="A25" s="44" t="s">
        <v>93</v>
      </c>
      <c r="B25" s="6">
        <v>4</v>
      </c>
      <c r="C25" s="6">
        <v>5</v>
      </c>
      <c r="D25" s="6">
        <v>0</v>
      </c>
      <c r="E25" s="6">
        <v>2</v>
      </c>
      <c r="F25" s="6">
        <v>0</v>
      </c>
      <c r="G25" s="6" t="s">
        <v>86</v>
      </c>
      <c r="H25" s="6" t="s">
        <v>94</v>
      </c>
      <c r="I25" s="6">
        <v>11</v>
      </c>
    </row>
    <row r="26" spans="1:9" ht="18.75">
      <c r="A26" s="36"/>
      <c r="B26" s="7"/>
      <c r="C26" s="7"/>
      <c r="D26" s="7"/>
      <c r="E26" s="7"/>
      <c r="F26" s="7"/>
      <c r="G26" s="7"/>
      <c r="H26" s="7"/>
      <c r="I26" s="7"/>
    </row>
    <row r="27" spans="1:9" ht="18.75">
      <c r="A27" s="68" t="s">
        <v>90</v>
      </c>
      <c r="B27" s="68"/>
      <c r="C27" s="68"/>
      <c r="D27" s="68"/>
      <c r="E27" s="68"/>
      <c r="F27" s="68"/>
      <c r="G27" s="68"/>
      <c r="H27" s="68"/>
      <c r="I27" s="68"/>
    </row>
    <row r="28" spans="1:9" ht="18.75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6">
        <v>7</v>
      </c>
      <c r="I28" s="6" t="s">
        <v>36</v>
      </c>
    </row>
    <row r="29" spans="1:9" ht="18.75">
      <c r="A29" s="44" t="s">
        <v>91</v>
      </c>
      <c r="B29" s="6">
        <v>1</v>
      </c>
      <c r="C29" s="6">
        <v>1</v>
      </c>
      <c r="D29" s="6">
        <v>0</v>
      </c>
      <c r="E29" s="6">
        <v>0</v>
      </c>
      <c r="F29" s="6">
        <v>0</v>
      </c>
      <c r="G29" s="6">
        <v>2</v>
      </c>
      <c r="H29" s="6">
        <v>2</v>
      </c>
      <c r="I29" s="6">
        <v>6</v>
      </c>
    </row>
    <row r="30" spans="1:9" ht="18.75">
      <c r="A30" s="44" t="s">
        <v>92</v>
      </c>
      <c r="B30" s="6">
        <v>0</v>
      </c>
      <c r="C30" s="6">
        <v>0</v>
      </c>
      <c r="D30" s="6">
        <v>1</v>
      </c>
      <c r="E30" s="6">
        <v>0</v>
      </c>
      <c r="F30" s="6">
        <v>2</v>
      </c>
      <c r="G30" s="6">
        <v>0</v>
      </c>
      <c r="H30" s="6">
        <v>0</v>
      </c>
      <c r="I30" s="6">
        <v>3</v>
      </c>
    </row>
  </sheetData>
  <sheetProtection/>
  <mergeCells count="8">
    <mergeCell ref="A5:I5"/>
    <mergeCell ref="A10:I10"/>
    <mergeCell ref="A3:I3"/>
    <mergeCell ref="A27:I27"/>
    <mergeCell ref="A22:I22"/>
    <mergeCell ref="A20:I20"/>
    <mergeCell ref="A15:I15"/>
    <mergeCell ref="A1:L1"/>
  </mergeCells>
  <printOptions/>
  <pageMargins left="0.787" right="0.787" top="0.72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J41"/>
  <sheetViews>
    <sheetView tabSelected="1" zoomScalePageLayoutView="0" workbookViewId="0" topLeftCell="B1">
      <selection activeCell="A1" sqref="A1:M1"/>
    </sheetView>
  </sheetViews>
  <sheetFormatPr defaultColWidth="8.796875" defaultRowHeight="17.25"/>
  <cols>
    <col min="1" max="1" width="4.296875" style="21" hidden="1" customWidth="1"/>
    <col min="2" max="2" width="4.296875" style="41" customWidth="1"/>
    <col min="3" max="3" width="20.09765625" style="21" bestFit="1" customWidth="1"/>
    <col min="4" max="9" width="8.296875" style="21" customWidth="1"/>
    <col min="10" max="10" width="8.296875" style="22" customWidth="1"/>
    <col min="11" max="16384" width="8.796875" style="21" customWidth="1"/>
  </cols>
  <sheetData>
    <row r="1" spans="3:10" ht="17.25">
      <c r="C1" s="69" t="s">
        <v>38</v>
      </c>
      <c r="D1" s="69"/>
      <c r="E1" s="69"/>
      <c r="F1" s="69"/>
      <c r="G1" s="69"/>
      <c r="H1" s="69"/>
      <c r="I1" s="69"/>
      <c r="J1" s="69"/>
    </row>
    <row r="2" spans="3:10" ht="24" customHeight="1">
      <c r="C2" s="20" t="s">
        <v>27</v>
      </c>
      <c r="D2" s="70" t="s">
        <v>76</v>
      </c>
      <c r="E2" s="71"/>
      <c r="F2" s="71"/>
      <c r="G2" s="71"/>
      <c r="H2" s="71"/>
      <c r="I2" s="71"/>
      <c r="J2" s="71"/>
    </row>
    <row r="3" spans="1:10" ht="21" customHeight="1">
      <c r="A3" s="31"/>
      <c r="B3" s="32" t="s">
        <v>64</v>
      </c>
      <c r="C3" s="31" t="s">
        <v>60</v>
      </c>
      <c r="D3" s="23" t="s">
        <v>29</v>
      </c>
      <c r="E3" s="23" t="s">
        <v>30</v>
      </c>
      <c r="F3" s="23" t="s">
        <v>31</v>
      </c>
      <c r="G3" s="23" t="s">
        <v>32</v>
      </c>
      <c r="H3" s="23" t="s">
        <v>33</v>
      </c>
      <c r="I3" s="23" t="s">
        <v>34</v>
      </c>
      <c r="J3" s="27" t="s">
        <v>35</v>
      </c>
    </row>
    <row r="4" spans="1:10" ht="21" customHeight="1">
      <c r="A4" s="24" t="s">
        <v>0</v>
      </c>
      <c r="B4" s="42" t="s">
        <v>77</v>
      </c>
      <c r="C4" s="53" t="str">
        <f>VLOOKUP(A4,'参加ﾁｰﾑ名'!$A$2:$B$35,2)</f>
        <v>北柏スーパーナイン</v>
      </c>
      <c r="D4" s="53">
        <f>Aﾌﾞﾛｯｸ!Q2</f>
        <v>4</v>
      </c>
      <c r="E4" s="53">
        <f>Aﾌﾞﾛｯｸ!R2</f>
        <v>4</v>
      </c>
      <c r="F4" s="53">
        <f>Aﾌﾞﾛｯｸ!S2</f>
        <v>0</v>
      </c>
      <c r="G4" s="53">
        <f>Aﾌﾞﾛｯｸ!T2</f>
        <v>0</v>
      </c>
      <c r="H4" s="53">
        <f>Aﾌﾞﾛｯｸ!U2</f>
        <v>18</v>
      </c>
      <c r="I4" s="53">
        <f>Aﾌﾞﾛｯｸ!V2</f>
        <v>5</v>
      </c>
      <c r="J4" s="54">
        <f>Aﾌﾞﾛｯｸ!W2</f>
        <v>13</v>
      </c>
    </row>
    <row r="5" spans="1:10" ht="21" customHeight="1">
      <c r="A5" s="25" t="s">
        <v>1</v>
      </c>
      <c r="B5" s="33"/>
      <c r="C5" s="46" t="str">
        <f>VLOOKUP(A5,'参加ﾁｰﾑ名'!$A$2:$B$35,2)</f>
        <v>加賀シャトルズ</v>
      </c>
      <c r="D5" s="46">
        <f>Aﾌﾞﾛｯｸ!Q3</f>
        <v>4</v>
      </c>
      <c r="E5" s="46">
        <f>Aﾌﾞﾛｯｸ!R3</f>
        <v>2</v>
      </c>
      <c r="F5" s="46">
        <f>Aﾌﾞﾛｯｸ!S3</f>
        <v>1</v>
      </c>
      <c r="G5" s="46">
        <f>Aﾌﾞﾛｯｸ!T3</f>
        <v>1</v>
      </c>
      <c r="H5" s="46">
        <f>Aﾌﾞﾛｯｸ!U3</f>
        <v>32</v>
      </c>
      <c r="I5" s="46">
        <f>Aﾌﾞﾛｯｸ!V3</f>
        <v>14</v>
      </c>
      <c r="J5" s="49">
        <f>Aﾌﾞﾛｯｸ!W3</f>
        <v>18</v>
      </c>
    </row>
    <row r="6" spans="1:10" ht="21" customHeight="1">
      <c r="A6" s="25" t="s">
        <v>2</v>
      </c>
      <c r="B6" s="33"/>
      <c r="C6" s="25" t="str">
        <f>VLOOKUP(A6,'参加ﾁｰﾑ名'!$A$2:$B$35,2)</f>
        <v>カージナルス</v>
      </c>
      <c r="D6" s="25">
        <f>Aﾌﾞﾛｯｸ!Q4</f>
        <v>3</v>
      </c>
      <c r="E6" s="25">
        <f>Aﾌﾞﾛｯｸ!R4</f>
        <v>1</v>
      </c>
      <c r="F6" s="25">
        <f>Aﾌﾞﾛｯｸ!S4</f>
        <v>2</v>
      </c>
      <c r="G6" s="25">
        <f>Aﾌﾞﾛｯｸ!T4</f>
        <v>0</v>
      </c>
      <c r="H6" s="25">
        <f>Aﾌﾞﾛｯｸ!U4</f>
        <v>12</v>
      </c>
      <c r="I6" s="25">
        <f>Aﾌﾞﾛｯｸ!V4</f>
        <v>13</v>
      </c>
      <c r="J6" s="35">
        <f>Aﾌﾞﾛｯｸ!W4</f>
        <v>-1</v>
      </c>
    </row>
    <row r="7" spans="1:10" ht="21" customHeight="1">
      <c r="A7" s="25" t="s">
        <v>3</v>
      </c>
      <c r="B7" s="33"/>
      <c r="C7" s="47" t="str">
        <f>VLOOKUP(A7,'参加ﾁｰﾑ名'!$A$2:$B$35,2)</f>
        <v>江戸川台フェニックス</v>
      </c>
      <c r="D7" s="46">
        <f>Aﾌﾞﾛｯｸ!Q5</f>
        <v>4</v>
      </c>
      <c r="E7" s="46">
        <f>Aﾌﾞﾛｯｸ!R5</f>
        <v>0</v>
      </c>
      <c r="F7" s="46">
        <f>Aﾌﾞﾛｯｸ!S5</f>
        <v>3</v>
      </c>
      <c r="G7" s="46">
        <f>Aﾌﾞﾛｯｸ!T5</f>
        <v>1</v>
      </c>
      <c r="H7" s="46">
        <f>Aﾌﾞﾛｯｸ!U5</f>
        <v>11</v>
      </c>
      <c r="I7" s="46">
        <f>Aﾌﾞﾛｯｸ!V5</f>
        <v>40</v>
      </c>
      <c r="J7" s="49">
        <f>Aﾌﾞﾛｯｸ!W5</f>
        <v>-29</v>
      </c>
    </row>
    <row r="8" spans="1:10" ht="21" customHeight="1">
      <c r="A8" s="25" t="s">
        <v>4</v>
      </c>
      <c r="B8" s="33"/>
      <c r="C8" s="25" t="str">
        <f>VLOOKUP(A8,'参加ﾁｰﾑ名'!$A$2:$B$35,2)</f>
        <v>初石クーガーズ</v>
      </c>
      <c r="D8" s="25">
        <f>Aﾌﾞﾛｯｸ!Q6</f>
        <v>3</v>
      </c>
      <c r="E8" s="25">
        <f>Aﾌﾞﾛｯｸ!R6</f>
        <v>0</v>
      </c>
      <c r="F8" s="25">
        <f>Aﾌﾞﾛｯｸ!S6</f>
        <v>1</v>
      </c>
      <c r="G8" s="25">
        <f>Aﾌﾞﾛｯｸ!T6</f>
        <v>2</v>
      </c>
      <c r="H8" s="25">
        <f>Aﾌﾞﾛｯｸ!U6</f>
        <v>8</v>
      </c>
      <c r="I8" s="25">
        <f>Aﾌﾞﾛｯｸ!V6</f>
        <v>9</v>
      </c>
      <c r="J8" s="35">
        <f>Aﾌﾞﾛｯｸ!W6</f>
        <v>-1</v>
      </c>
    </row>
    <row r="9" spans="1:10" ht="21" customHeight="1">
      <c r="A9" s="31"/>
      <c r="B9" s="31"/>
      <c r="C9" s="31" t="s">
        <v>61</v>
      </c>
      <c r="D9" s="23" t="s">
        <v>29</v>
      </c>
      <c r="E9" s="23" t="s">
        <v>30</v>
      </c>
      <c r="F9" s="23" t="s">
        <v>31</v>
      </c>
      <c r="G9" s="23" t="s">
        <v>32</v>
      </c>
      <c r="H9" s="23" t="s">
        <v>33</v>
      </c>
      <c r="I9" s="23" t="s">
        <v>34</v>
      </c>
      <c r="J9" s="27" t="s">
        <v>35</v>
      </c>
    </row>
    <row r="10" spans="1:10" ht="21" customHeight="1">
      <c r="A10" s="24" t="s">
        <v>5</v>
      </c>
      <c r="B10" s="42"/>
      <c r="C10" s="53" t="str">
        <f>VLOOKUP(A10,'参加ﾁｰﾑ名'!$A$2:$B$35,2)</f>
        <v>西原アローズ</v>
      </c>
      <c r="D10" s="53">
        <f>Bﾌﾞﾛｯｸ!Q2</f>
        <v>4</v>
      </c>
      <c r="E10" s="53">
        <f>Bﾌﾞﾛｯｸ!R2</f>
        <v>2</v>
      </c>
      <c r="F10" s="53">
        <f>Bﾌﾞﾛｯｸ!S2</f>
        <v>2</v>
      </c>
      <c r="G10" s="53">
        <f>Bﾌﾞﾛｯｸ!T2</f>
        <v>0</v>
      </c>
      <c r="H10" s="53">
        <f>Bﾌﾞﾛｯｸ!U2</f>
        <v>27</v>
      </c>
      <c r="I10" s="53">
        <f>Bﾌﾞﾛｯｸ!V2</f>
        <v>32</v>
      </c>
      <c r="J10" s="54">
        <f>Bﾌﾞﾛｯｸ!W2</f>
        <v>-5</v>
      </c>
    </row>
    <row r="11" spans="1:10" ht="21" customHeight="1">
      <c r="A11" s="25" t="s">
        <v>54</v>
      </c>
      <c r="B11" s="33"/>
      <c r="C11" s="46" t="str">
        <f>VLOOKUP(A11,'参加ﾁｰﾑ名'!$A$2:$B$35,2)</f>
        <v>鰭ヶ崎ジュニアフィンズ</v>
      </c>
      <c r="D11" s="46">
        <f>Bﾌﾞﾛｯｸ!Q3</f>
        <v>4</v>
      </c>
      <c r="E11" s="46">
        <f>Bﾌﾞﾛｯｸ!R3</f>
        <v>0</v>
      </c>
      <c r="F11" s="46">
        <f>Bﾌﾞﾛｯｸ!S3</f>
        <v>4</v>
      </c>
      <c r="G11" s="46">
        <f>Bﾌﾞﾛｯｸ!T3</f>
        <v>0</v>
      </c>
      <c r="H11" s="46">
        <f>Bﾌﾞﾛｯｸ!U3</f>
        <v>18</v>
      </c>
      <c r="I11" s="46">
        <f>Bﾌﾞﾛｯｸ!V3</f>
        <v>33</v>
      </c>
      <c r="J11" s="49">
        <f>Bﾌﾞﾛｯｸ!W3</f>
        <v>-15</v>
      </c>
    </row>
    <row r="12" spans="1:10" ht="21" customHeight="1">
      <c r="A12" s="25" t="s">
        <v>7</v>
      </c>
      <c r="B12" s="33"/>
      <c r="C12" s="47" t="str">
        <f>VLOOKUP(A12,'参加ﾁｰﾑ名'!$A$2:$B$35,2)</f>
        <v>流山ホークス</v>
      </c>
      <c r="D12" s="46">
        <f>Bﾌﾞﾛｯｸ!Q4</f>
        <v>4</v>
      </c>
      <c r="E12" s="46">
        <f>Bﾌﾞﾛｯｸ!R4</f>
        <v>3</v>
      </c>
      <c r="F12" s="46">
        <f>Bﾌﾞﾛｯｸ!S4</f>
        <v>1</v>
      </c>
      <c r="G12" s="46">
        <f>Bﾌﾞﾛｯｸ!T4</f>
        <v>0</v>
      </c>
      <c r="H12" s="46">
        <f>Bﾌﾞﾛｯｸ!U4</f>
        <v>23</v>
      </c>
      <c r="I12" s="46">
        <f>Bﾌﾞﾛｯｸ!V4</f>
        <v>16</v>
      </c>
      <c r="J12" s="49">
        <f>Bﾌﾞﾛｯｸ!W4</f>
        <v>7</v>
      </c>
    </row>
    <row r="13" spans="1:10" ht="21" customHeight="1">
      <c r="A13" s="25" t="s">
        <v>8</v>
      </c>
      <c r="B13" s="33" t="s">
        <v>77</v>
      </c>
      <c r="C13" s="46" t="str">
        <f>VLOOKUP(A13,'参加ﾁｰﾑ名'!$A$2:$B$35,2)</f>
        <v>長崎ＦＬＢ</v>
      </c>
      <c r="D13" s="46">
        <f>Bﾌﾞﾛｯｸ!Q5</f>
        <v>4</v>
      </c>
      <c r="E13" s="46">
        <f>Bﾌﾞﾛｯｸ!R5</f>
        <v>4</v>
      </c>
      <c r="F13" s="46">
        <f>Bﾌﾞﾛｯｸ!S5</f>
        <v>0</v>
      </c>
      <c r="G13" s="46">
        <f>Bﾌﾞﾛｯｸ!T5</f>
        <v>0</v>
      </c>
      <c r="H13" s="46">
        <f>Bﾌﾞﾛｯｸ!U5</f>
        <v>36</v>
      </c>
      <c r="I13" s="46">
        <f>Bﾌﾞﾛｯｸ!V5</f>
        <v>6</v>
      </c>
      <c r="J13" s="49">
        <f>Bﾌﾞﾛｯｸ!W5</f>
        <v>30</v>
      </c>
    </row>
    <row r="14" spans="1:10" ht="21" customHeight="1">
      <c r="A14" s="25" t="s">
        <v>9</v>
      </c>
      <c r="B14" s="33"/>
      <c r="C14" s="46" t="str">
        <f>VLOOKUP(A14,'参加ﾁｰﾑ名'!$A$2:$B$35,2)</f>
        <v>金杉ミリオンズ</v>
      </c>
      <c r="D14" s="46">
        <f>Bﾌﾞﾛｯｸ!Q6</f>
        <v>4</v>
      </c>
      <c r="E14" s="46">
        <f>Bﾌﾞﾛｯｸ!R6</f>
        <v>1</v>
      </c>
      <c r="F14" s="46">
        <f>Bﾌﾞﾛｯｸ!S6</f>
        <v>3</v>
      </c>
      <c r="G14" s="46">
        <f>Bﾌﾞﾛｯｸ!T6</f>
        <v>0</v>
      </c>
      <c r="H14" s="46">
        <f>Bﾌﾞﾛｯｸ!U6</f>
        <v>9</v>
      </c>
      <c r="I14" s="46">
        <f>Bﾌﾞﾛｯｸ!V6</f>
        <v>26</v>
      </c>
      <c r="J14" s="49">
        <f>Bﾌﾞﾛｯｸ!W6</f>
        <v>-17</v>
      </c>
    </row>
    <row r="15" spans="1:10" ht="21" customHeight="1">
      <c r="A15" s="31"/>
      <c r="B15" s="31"/>
      <c r="C15" s="31" t="s">
        <v>62</v>
      </c>
      <c r="D15" s="23" t="s">
        <v>29</v>
      </c>
      <c r="E15" s="23" t="s">
        <v>30</v>
      </c>
      <c r="F15" s="23" t="s">
        <v>31</v>
      </c>
      <c r="G15" s="23" t="s">
        <v>32</v>
      </c>
      <c r="H15" s="23" t="s">
        <v>33</v>
      </c>
      <c r="I15" s="23" t="s">
        <v>34</v>
      </c>
      <c r="J15" s="27" t="s">
        <v>35</v>
      </c>
    </row>
    <row r="16" spans="1:10" ht="21" customHeight="1">
      <c r="A16" s="24" t="s">
        <v>10</v>
      </c>
      <c r="B16" s="42"/>
      <c r="C16" s="53" t="str">
        <f>VLOOKUP(A16,'参加ﾁｰﾑ名'!$A$2:$B$35,2)</f>
        <v>泉ドラゴンZ</v>
      </c>
      <c r="D16" s="53">
        <f>Cﾌﾞﾛｯｸ!N2</f>
        <v>3</v>
      </c>
      <c r="E16" s="53">
        <f>Cﾌﾞﾛｯｸ!O2</f>
        <v>0</v>
      </c>
      <c r="F16" s="53">
        <f>Cﾌﾞﾛｯｸ!P2</f>
        <v>3</v>
      </c>
      <c r="G16" s="53">
        <f>Cﾌﾞﾛｯｸ!Q2</f>
        <v>0</v>
      </c>
      <c r="H16" s="53">
        <f>Cﾌﾞﾛｯｸ!R2</f>
        <v>1</v>
      </c>
      <c r="I16" s="53">
        <f>Cﾌﾞﾛｯｸ!S2</f>
        <v>54</v>
      </c>
      <c r="J16" s="54">
        <f>Cﾌﾞﾛｯｸ!T2</f>
        <v>-53</v>
      </c>
    </row>
    <row r="17" spans="1:10" ht="21" customHeight="1">
      <c r="A17" s="25" t="s">
        <v>55</v>
      </c>
      <c r="B17" s="33"/>
      <c r="C17" s="46" t="str">
        <f>VLOOKUP(A17,'参加ﾁｰﾑ名'!$A$2:$B$35,2)</f>
        <v>前ヶ崎クラブ</v>
      </c>
      <c r="D17" s="46">
        <f>Cﾌﾞﾛｯｸ!N3</f>
        <v>3</v>
      </c>
      <c r="E17" s="46">
        <f>Cﾌﾞﾛｯｸ!O3</f>
        <v>1</v>
      </c>
      <c r="F17" s="46">
        <f>Cﾌﾞﾛｯｸ!P3</f>
        <v>2</v>
      </c>
      <c r="G17" s="46">
        <f>Cﾌﾞﾛｯｸ!Q3</f>
        <v>0</v>
      </c>
      <c r="H17" s="46">
        <f>Cﾌﾞﾛｯｸ!R3</f>
        <v>21</v>
      </c>
      <c r="I17" s="46">
        <f>Cﾌﾞﾛｯｸ!S3</f>
        <v>32</v>
      </c>
      <c r="J17" s="49">
        <f>Cﾌﾞﾛｯｸ!T3</f>
        <v>-11</v>
      </c>
    </row>
    <row r="18" spans="1:10" ht="21" customHeight="1">
      <c r="A18" s="25" t="s">
        <v>56</v>
      </c>
      <c r="B18" s="33" t="s">
        <v>78</v>
      </c>
      <c r="C18" s="46" t="str">
        <f>VLOOKUP(A18,'参加ﾁｰﾑ名'!$A$2:$B$35,2)</f>
        <v>流山マリーンズ</v>
      </c>
      <c r="D18" s="46">
        <f>Cﾌﾞﾛｯｸ!N4</f>
        <v>3</v>
      </c>
      <c r="E18" s="46">
        <f>Cﾌﾞﾛｯｸ!O4</f>
        <v>3</v>
      </c>
      <c r="F18" s="46">
        <f>Cﾌﾞﾛｯｸ!P4</f>
        <v>0</v>
      </c>
      <c r="G18" s="46">
        <f>Cﾌﾞﾛｯｸ!Q4</f>
        <v>0</v>
      </c>
      <c r="H18" s="46">
        <f>Cﾌﾞﾛｯｸ!R4</f>
        <v>48</v>
      </c>
      <c r="I18" s="46">
        <f>Cﾌﾞﾛｯｸ!S4</f>
        <v>13</v>
      </c>
      <c r="J18" s="49">
        <f>Cﾌﾞﾛｯｸ!T4</f>
        <v>35</v>
      </c>
    </row>
    <row r="19" spans="1:10" ht="21" customHeight="1">
      <c r="A19" s="25" t="s">
        <v>57</v>
      </c>
      <c r="B19" s="33"/>
      <c r="C19" s="47" t="str">
        <f>VLOOKUP(A19,'参加ﾁｰﾑ名'!$A$2:$B$35,2)</f>
        <v>東深井ファイナルズ</v>
      </c>
      <c r="D19" s="46">
        <f>Cﾌﾞﾛｯｸ!N5</f>
        <v>3</v>
      </c>
      <c r="E19" s="46">
        <f>Cﾌﾞﾛｯｸ!O5</f>
        <v>2</v>
      </c>
      <c r="F19" s="46">
        <f>Cﾌﾞﾛｯｸ!P5</f>
        <v>1</v>
      </c>
      <c r="G19" s="46">
        <f>Cﾌﾞﾛｯｸ!Q5</f>
        <v>0</v>
      </c>
      <c r="H19" s="46">
        <f>Cﾌﾞﾛｯｸ!R5</f>
        <v>41</v>
      </c>
      <c r="I19" s="46">
        <f>Cﾌﾞﾛｯｸ!S5</f>
        <v>12</v>
      </c>
      <c r="J19" s="49">
        <f>Cﾌﾞﾛｯｸ!T5</f>
        <v>29</v>
      </c>
    </row>
    <row r="20" spans="1:10" ht="21" customHeight="1">
      <c r="A20" s="31"/>
      <c r="B20" s="31"/>
      <c r="C20" s="31" t="s">
        <v>63</v>
      </c>
      <c r="D20" s="23" t="s">
        <v>29</v>
      </c>
      <c r="E20" s="23" t="s">
        <v>30</v>
      </c>
      <c r="F20" s="23" t="s">
        <v>31</v>
      </c>
      <c r="G20" s="23" t="s">
        <v>32</v>
      </c>
      <c r="H20" s="23" t="s">
        <v>33</v>
      </c>
      <c r="I20" s="23" t="s">
        <v>34</v>
      </c>
      <c r="J20" s="27" t="s">
        <v>35</v>
      </c>
    </row>
    <row r="21" spans="1:10" ht="21" customHeight="1">
      <c r="A21" s="24" t="s">
        <v>11</v>
      </c>
      <c r="B21" s="42"/>
      <c r="C21" s="53" t="str">
        <f>VLOOKUP(A21,'参加ﾁｰﾑ名'!$A$2:$B$35,2)</f>
        <v>高田ウィンスターズ</v>
      </c>
      <c r="D21" s="53">
        <f>Dﾌﾞﾛｯｸ!N2</f>
        <v>3</v>
      </c>
      <c r="E21" s="53">
        <f>Dﾌﾞﾛｯｸ!O2</f>
        <v>2</v>
      </c>
      <c r="F21" s="53">
        <f>Dﾌﾞﾛｯｸ!P2</f>
        <v>1</v>
      </c>
      <c r="G21" s="53">
        <f>Dﾌﾞﾛｯｸ!Q2</f>
        <v>0</v>
      </c>
      <c r="H21" s="53">
        <f>Dﾌﾞﾛｯｸ!R2</f>
        <v>18</v>
      </c>
      <c r="I21" s="53">
        <f>Dﾌﾞﾛｯｸ!S2</f>
        <v>7</v>
      </c>
      <c r="J21" s="55">
        <f>Dﾌﾞﾛｯｸ!T2</f>
        <v>11</v>
      </c>
    </row>
    <row r="22" spans="1:10" ht="21" customHeight="1">
      <c r="A22" s="25" t="s">
        <v>12</v>
      </c>
      <c r="B22" s="33"/>
      <c r="C22" s="46" t="str">
        <f>VLOOKUP(A22,'参加ﾁｰﾑ名'!$A$2:$B$35,2)</f>
        <v>向小金ファイターズ</v>
      </c>
      <c r="D22" s="46">
        <f>Dﾌﾞﾛｯｸ!N3</f>
        <v>3</v>
      </c>
      <c r="E22" s="46">
        <f>Dﾌﾞﾛｯｸ!O3</f>
        <v>1</v>
      </c>
      <c r="F22" s="46">
        <f>Dﾌﾞﾛｯｸ!P3</f>
        <v>2</v>
      </c>
      <c r="G22" s="46">
        <f>Dﾌﾞﾛｯｸ!Q3</f>
        <v>0</v>
      </c>
      <c r="H22" s="46">
        <f>Dﾌﾞﾛｯｸ!R3</f>
        <v>10</v>
      </c>
      <c r="I22" s="46">
        <f>Dﾌﾞﾛｯｸ!S3</f>
        <v>10</v>
      </c>
      <c r="J22" s="52">
        <f>Dﾌﾞﾛｯｸ!T3</f>
        <v>0</v>
      </c>
    </row>
    <row r="23" spans="1:10" ht="21" customHeight="1">
      <c r="A23" s="25" t="s">
        <v>14</v>
      </c>
      <c r="B23" s="33" t="s">
        <v>79</v>
      </c>
      <c r="C23" s="46" t="str">
        <f>VLOOKUP(A23,'参加ﾁｰﾑ名'!$A$2:$B$35,2)</f>
        <v>南流ファイターズ</v>
      </c>
      <c r="D23" s="46">
        <f>Dﾌﾞﾛｯｸ!N4</f>
        <v>3</v>
      </c>
      <c r="E23" s="46">
        <f>Dﾌﾞﾛｯｸ!O4</f>
        <v>3</v>
      </c>
      <c r="F23" s="46">
        <f>Dﾌﾞﾛｯｸ!P4</f>
        <v>0</v>
      </c>
      <c r="G23" s="46">
        <f>Dﾌﾞﾛｯｸ!Q4</f>
        <v>0</v>
      </c>
      <c r="H23" s="46">
        <f>Dﾌﾞﾛｯｸ!R4</f>
        <v>38</v>
      </c>
      <c r="I23" s="46">
        <f>Dﾌﾞﾛｯｸ!S4</f>
        <v>2</v>
      </c>
      <c r="J23" s="52">
        <f>Dﾌﾞﾛｯｸ!T4</f>
        <v>36</v>
      </c>
    </row>
    <row r="24" spans="1:10" ht="21" customHeight="1">
      <c r="A24" s="25" t="s">
        <v>16</v>
      </c>
      <c r="B24" s="43"/>
      <c r="C24" s="48" t="str">
        <f>VLOOKUP(A24,'参加ﾁｰﾑ名'!$A$2:$B$35,2)</f>
        <v>流山シャークス</v>
      </c>
      <c r="D24" s="50">
        <f>Dﾌﾞﾛｯｸ!N5</f>
        <v>3</v>
      </c>
      <c r="E24" s="50">
        <f>Dﾌﾞﾛｯｸ!O5</f>
        <v>0</v>
      </c>
      <c r="F24" s="50">
        <f>Dﾌﾞﾛｯｸ!P5</f>
        <v>3</v>
      </c>
      <c r="G24" s="50">
        <f>Dﾌﾞﾛｯｸ!Q5</f>
        <v>0</v>
      </c>
      <c r="H24" s="50">
        <f>Dﾌﾞﾛｯｸ!R5</f>
        <v>2</v>
      </c>
      <c r="I24" s="50">
        <f>Dﾌﾞﾛｯｸ!S5</f>
        <v>49</v>
      </c>
      <c r="J24" s="51">
        <f>Dﾌﾞﾛｯｸ!T5</f>
        <v>-47</v>
      </c>
    </row>
    <row r="25" ht="21" customHeight="1"/>
    <row r="26" spans="1:3" ht="21" customHeight="1">
      <c r="A26" s="20"/>
      <c r="B26" s="20"/>
      <c r="C26" s="20" t="s">
        <v>28</v>
      </c>
    </row>
    <row r="27" spans="1:10" ht="21" customHeight="1">
      <c r="A27" s="31"/>
      <c r="B27" s="31"/>
      <c r="C27" s="31" t="s">
        <v>60</v>
      </c>
      <c r="D27" s="23" t="s">
        <v>29</v>
      </c>
      <c r="E27" s="23" t="s">
        <v>30</v>
      </c>
      <c r="F27" s="23" t="s">
        <v>31</v>
      </c>
      <c r="G27" s="23" t="s">
        <v>32</v>
      </c>
      <c r="H27" s="23" t="s">
        <v>33</v>
      </c>
      <c r="I27" s="23" t="s">
        <v>34</v>
      </c>
      <c r="J27" s="27" t="s">
        <v>35</v>
      </c>
    </row>
    <row r="28" spans="1:10" ht="21" customHeight="1">
      <c r="A28" s="25" t="s">
        <v>17</v>
      </c>
      <c r="B28" s="42"/>
      <c r="C28" s="53" t="str">
        <f>VLOOKUP(A28,'参加ﾁｰﾑ名'!$A$2:$B$35,2)</f>
        <v>加賀シャトルズ</v>
      </c>
      <c r="D28" s="53">
        <f>'研修Aﾌﾞﾛｯｸ'!W6</f>
        <v>6</v>
      </c>
      <c r="E28" s="53">
        <f>'研修Aﾌﾞﾛｯｸ'!X6</f>
        <v>3</v>
      </c>
      <c r="F28" s="53">
        <f>'研修Aﾌﾞﾛｯｸ'!Y6</f>
        <v>3</v>
      </c>
      <c r="G28" s="53">
        <f>'研修Aﾌﾞﾛｯｸ'!Z6</f>
        <v>0</v>
      </c>
      <c r="H28" s="53">
        <f>'研修Aﾌﾞﾛｯｸ'!AA6</f>
        <v>45</v>
      </c>
      <c r="I28" s="53">
        <f>'研修Aﾌﾞﾛｯｸ'!AB6</f>
        <v>22</v>
      </c>
      <c r="J28" s="55">
        <f>'研修Aﾌﾞﾛｯｸ'!AC6</f>
        <v>23</v>
      </c>
    </row>
    <row r="29" spans="1:10" ht="21" customHeight="1">
      <c r="A29" s="24" t="s">
        <v>18</v>
      </c>
      <c r="B29" s="33"/>
      <c r="C29" s="46" t="str">
        <f>VLOOKUP(A29,'参加ﾁｰﾑ名'!$A$2:$B$35,2)</f>
        <v>鰭ヶ崎ジュニアフィンズ</v>
      </c>
      <c r="D29" s="46">
        <f>'研修Aﾌﾞﾛｯｸ'!W7</f>
        <v>6</v>
      </c>
      <c r="E29" s="46">
        <f>'研修Aﾌﾞﾛｯｸ'!X7</f>
        <v>1</v>
      </c>
      <c r="F29" s="46">
        <f>'研修Aﾌﾞﾛｯｸ'!Y7</f>
        <v>5</v>
      </c>
      <c r="G29" s="46">
        <f>'研修Aﾌﾞﾛｯｸ'!Z7</f>
        <v>0</v>
      </c>
      <c r="H29" s="46">
        <f>'研修Aﾌﾞﾛｯｸ'!AA7</f>
        <v>40</v>
      </c>
      <c r="I29" s="46">
        <f>'研修Aﾌﾞﾛｯｸ'!AB7</f>
        <v>59</v>
      </c>
      <c r="J29" s="52">
        <f>'研修Aﾌﾞﾛｯｸ'!AC7</f>
        <v>-19</v>
      </c>
    </row>
    <row r="30" spans="1:10" ht="21" customHeight="1">
      <c r="A30" s="25" t="s">
        <v>19</v>
      </c>
      <c r="B30" s="33" t="s">
        <v>87</v>
      </c>
      <c r="C30" s="47" t="str">
        <f>VLOOKUP(A30,'参加ﾁｰﾑ名'!$A$2:$B$35,2)</f>
        <v>初石クーガーズ</v>
      </c>
      <c r="D30" s="46">
        <f>'研修Aﾌﾞﾛｯｸ'!W2</f>
        <v>6</v>
      </c>
      <c r="E30" s="46">
        <f>'研修Aﾌﾞﾛｯｸ'!X2</f>
        <v>6</v>
      </c>
      <c r="F30" s="46">
        <f>'研修Aﾌﾞﾛｯｸ'!Y2</f>
        <v>0</v>
      </c>
      <c r="G30" s="46">
        <f>'研修Aﾌﾞﾛｯｸ'!Z2</f>
        <v>0</v>
      </c>
      <c r="H30" s="46">
        <f>'研修Aﾌﾞﾛｯｸ'!AA2</f>
        <v>56</v>
      </c>
      <c r="I30" s="46">
        <f>'研修Aﾌﾞﾛｯｸ'!AB2</f>
        <v>11</v>
      </c>
      <c r="J30" s="52">
        <f>'研修Aﾌﾞﾛｯｸ'!AC2</f>
        <v>45</v>
      </c>
    </row>
    <row r="31" spans="1:10" ht="21" customHeight="1">
      <c r="A31" s="25" t="s">
        <v>20</v>
      </c>
      <c r="B31" s="33"/>
      <c r="C31" s="46" t="str">
        <f>VLOOKUP(A31,'参加ﾁｰﾑ名'!$A$2:$B$35,2)</f>
        <v>小田急ライオンズ</v>
      </c>
      <c r="D31" s="46">
        <f>'研修Aﾌﾞﾛｯｸ'!W8</f>
        <v>6</v>
      </c>
      <c r="E31" s="46">
        <f>'研修Aﾌﾞﾛｯｸ'!X8</f>
        <v>0</v>
      </c>
      <c r="F31" s="46">
        <f>'研修Aﾌﾞﾛｯｸ'!Y8</f>
        <v>6</v>
      </c>
      <c r="G31" s="46">
        <f>'研修Aﾌﾞﾛｯｸ'!Z8</f>
        <v>0</v>
      </c>
      <c r="H31" s="46">
        <f>'研修Aﾌﾞﾛｯｸ'!AA8</f>
        <v>31</v>
      </c>
      <c r="I31" s="46">
        <f>'研修Aﾌﾞﾛｯｸ'!AB8</f>
        <v>112</v>
      </c>
      <c r="J31" s="52">
        <f>'研修Aﾌﾞﾛｯｸ'!AC8</f>
        <v>-81</v>
      </c>
    </row>
    <row r="32" spans="1:10" ht="21" customHeight="1">
      <c r="A32" s="25" t="s">
        <v>21</v>
      </c>
      <c r="B32" s="33" t="s">
        <v>88</v>
      </c>
      <c r="C32" s="46" t="str">
        <f>VLOOKUP(A32,'参加ﾁｰﾑ名'!$A$2:$B$35,2)</f>
        <v>東深井ファイナルズ</v>
      </c>
      <c r="D32" s="46">
        <f>'研修Aﾌﾞﾛｯｸ'!W3</f>
        <v>6</v>
      </c>
      <c r="E32" s="46">
        <f>'研修Aﾌﾞﾛｯｸ'!X3</f>
        <v>4</v>
      </c>
      <c r="F32" s="46">
        <f>'研修Aﾌﾞﾛｯｸ'!Y3</f>
        <v>1</v>
      </c>
      <c r="G32" s="46">
        <f>'研修Aﾌﾞﾛｯｸ'!Z3</f>
        <v>1</v>
      </c>
      <c r="H32" s="46">
        <f>'研修Aﾌﾞﾛｯｸ'!AA3</f>
        <v>49</v>
      </c>
      <c r="I32" s="46">
        <f>'研修Aﾌﾞﾛｯｸ'!AB3</f>
        <v>35</v>
      </c>
      <c r="J32" s="52">
        <f>'研修Aﾌﾞﾛｯｸ'!AC3</f>
        <v>14</v>
      </c>
    </row>
    <row r="33" spans="1:10" ht="21" customHeight="1">
      <c r="A33" s="37" t="s">
        <v>72</v>
      </c>
      <c r="B33" s="33"/>
      <c r="C33" s="46" t="str">
        <f>VLOOKUP(A33,'参加ﾁｰﾑ名'!$A$2:$B$35,2)</f>
        <v>流山ホークス</v>
      </c>
      <c r="D33" s="46">
        <f>'研修Aﾌﾞﾛｯｸ'!W5</f>
        <v>6</v>
      </c>
      <c r="E33" s="46">
        <f>'研修Aﾌﾞﾛｯｸ'!X5</f>
        <v>3</v>
      </c>
      <c r="F33" s="46">
        <f>'研修Aﾌﾞﾛｯｸ'!Y5</f>
        <v>3</v>
      </c>
      <c r="G33" s="46">
        <f>'研修Aﾌﾞﾛｯｸ'!Z5</f>
        <v>0</v>
      </c>
      <c r="H33" s="46">
        <f>'研修Aﾌﾞﾛｯｸ'!AA5</f>
        <v>44</v>
      </c>
      <c r="I33" s="46">
        <f>'研修Aﾌﾞﾛｯｸ'!AB5</f>
        <v>29</v>
      </c>
      <c r="J33" s="52">
        <f>'研修Aﾌﾞﾛｯｸ'!AC5</f>
        <v>15</v>
      </c>
    </row>
    <row r="34" spans="1:10" ht="21" customHeight="1">
      <c r="A34" s="37" t="s">
        <v>75</v>
      </c>
      <c r="B34" s="45"/>
      <c r="C34" s="46" t="str">
        <f>VLOOKUP(A34,'参加ﾁｰﾑ名'!$A$2:$B$35,2)</f>
        <v>長崎ＦＬＢ</v>
      </c>
      <c r="D34" s="46">
        <f>'研修Aﾌﾞﾛｯｸ'!W4</f>
        <v>6</v>
      </c>
      <c r="E34" s="46">
        <f>'研修Aﾌﾞﾛｯｸ'!X4</f>
        <v>3</v>
      </c>
      <c r="F34" s="46">
        <f>'研修Aﾌﾞﾛｯｸ'!Y4</f>
        <v>2</v>
      </c>
      <c r="G34" s="46">
        <f>'研修Aﾌﾞﾛｯｸ'!Z4</f>
        <v>1</v>
      </c>
      <c r="H34" s="46">
        <f>'研修Aﾌﾞﾛｯｸ'!AA4</f>
        <v>48</v>
      </c>
      <c r="I34" s="46">
        <f>'研修Aﾌﾞﾛｯｸ'!AB4</f>
        <v>45</v>
      </c>
      <c r="J34" s="52">
        <f>'研修Aﾌﾞﾛｯｸ'!AC4</f>
        <v>3</v>
      </c>
    </row>
    <row r="35" spans="1:10" ht="21" customHeight="1">
      <c r="A35" s="31"/>
      <c r="B35" s="34"/>
      <c r="C35" s="31" t="s">
        <v>61</v>
      </c>
      <c r="D35" s="23" t="s">
        <v>29</v>
      </c>
      <c r="E35" s="23" t="s">
        <v>30</v>
      </c>
      <c r="F35" s="23" t="s">
        <v>31</v>
      </c>
      <c r="G35" s="23" t="s">
        <v>32</v>
      </c>
      <c r="H35" s="23" t="s">
        <v>33</v>
      </c>
      <c r="I35" s="23" t="s">
        <v>34</v>
      </c>
      <c r="J35" s="27" t="s">
        <v>35</v>
      </c>
    </row>
    <row r="36" spans="1:10" ht="21" customHeight="1">
      <c r="A36" s="25" t="s">
        <v>22</v>
      </c>
      <c r="B36" s="42"/>
      <c r="C36" s="24" t="str">
        <f>VLOOKUP(A36,'参加ﾁｰﾑ名'!$A$2:$B$35,2)</f>
        <v>北柏スーパーナイン</v>
      </c>
      <c r="D36" s="24">
        <f>'研修Bﾌﾞﾛｯｸ'!T2</f>
        <v>4</v>
      </c>
      <c r="E36" s="24">
        <f>'研修Bﾌﾞﾛｯｸ'!U2</f>
        <v>2</v>
      </c>
      <c r="F36" s="24">
        <f>'研修Bﾌﾞﾛｯｸ'!V2</f>
        <v>2</v>
      </c>
      <c r="G36" s="24">
        <f>'研修Bﾌﾞﾛｯｸ'!W2</f>
        <v>0</v>
      </c>
      <c r="H36" s="24">
        <f>'研修Bﾌﾞﾛｯｸ'!X2</f>
        <v>35</v>
      </c>
      <c r="I36" s="24">
        <f>'研修Bﾌﾞﾛｯｸ'!Y2</f>
        <v>16</v>
      </c>
      <c r="J36" s="38">
        <f>'研修Bﾌﾞﾛｯｸ'!Z2</f>
        <v>19</v>
      </c>
    </row>
    <row r="37" spans="1:10" ht="21" customHeight="1">
      <c r="A37" s="24" t="s">
        <v>23</v>
      </c>
      <c r="B37" s="33" t="s">
        <v>87</v>
      </c>
      <c r="C37" s="46" t="str">
        <f>VLOOKUP(A37,'参加ﾁｰﾑ名'!$A$2:$B$35,2)</f>
        <v>南流ファイターズ</v>
      </c>
      <c r="D37" s="46">
        <f>'研修Bﾌﾞﾛｯｸ'!T3</f>
        <v>5</v>
      </c>
      <c r="E37" s="46">
        <f>'研修Bﾌﾞﾛｯｸ'!U3</f>
        <v>4</v>
      </c>
      <c r="F37" s="46">
        <f>'研修Bﾌﾞﾛｯｸ'!V3</f>
        <v>1</v>
      </c>
      <c r="G37" s="46">
        <f>'研修Bﾌﾞﾛｯｸ'!W3</f>
        <v>0</v>
      </c>
      <c r="H37" s="46">
        <f>'研修Bﾌﾞﾛｯｸ'!X3</f>
        <v>62</v>
      </c>
      <c r="I37" s="46">
        <f>'研修Bﾌﾞﾛｯｸ'!Y3</f>
        <v>16</v>
      </c>
      <c r="J37" s="52">
        <f>'研修Bﾌﾞﾛｯｸ'!Z3</f>
        <v>46</v>
      </c>
    </row>
    <row r="38" spans="1:10" ht="21" customHeight="1">
      <c r="A38" s="25" t="s">
        <v>24</v>
      </c>
      <c r="B38" s="33"/>
      <c r="C38" s="46" t="str">
        <f>VLOOKUP(A38,'参加ﾁｰﾑ名'!$A$2:$B$35,2)</f>
        <v>流山マリーンズ</v>
      </c>
      <c r="D38" s="46">
        <f>'研修Bﾌﾞﾛｯｸ'!T4</f>
        <v>5</v>
      </c>
      <c r="E38" s="46">
        <f>'研修Bﾌﾞﾛｯｸ'!U4</f>
        <v>2</v>
      </c>
      <c r="F38" s="46">
        <f>'研修Bﾌﾞﾛｯｸ'!V4</f>
        <v>3</v>
      </c>
      <c r="G38" s="46">
        <f>'研修Bﾌﾞﾛｯｸ'!W4</f>
        <v>0</v>
      </c>
      <c r="H38" s="46">
        <f>'研修Bﾌﾞﾛｯｸ'!X4</f>
        <v>38</v>
      </c>
      <c r="I38" s="46">
        <f>'研修Bﾌﾞﾛｯｸ'!Y4</f>
        <v>51</v>
      </c>
      <c r="J38" s="52">
        <f>'研修Bﾌﾞﾛｯｸ'!Z4</f>
        <v>-13</v>
      </c>
    </row>
    <row r="39" spans="1:10" ht="21" customHeight="1">
      <c r="A39" s="25" t="s">
        <v>25</v>
      </c>
      <c r="B39" s="33" t="s">
        <v>88</v>
      </c>
      <c r="C39" s="47" t="str">
        <f>VLOOKUP(A39,'参加ﾁｰﾑ名'!$A$2:$B$35,2)</f>
        <v>カージナルス</v>
      </c>
      <c r="D39" s="46">
        <f>'研修Bﾌﾞﾛｯｸ'!T5</f>
        <v>5</v>
      </c>
      <c r="E39" s="46">
        <f>'研修Bﾌﾞﾛｯｸ'!U5</f>
        <v>4</v>
      </c>
      <c r="F39" s="46">
        <f>'研修Bﾌﾞﾛｯｸ'!V5</f>
        <v>1</v>
      </c>
      <c r="G39" s="46">
        <f>'研修Bﾌﾞﾛｯｸ'!W5</f>
        <v>0</v>
      </c>
      <c r="H39" s="46">
        <f>'研修Bﾌﾞﾛｯｸ'!X5</f>
        <v>55</v>
      </c>
      <c r="I39" s="46">
        <f>'研修Bﾌﾞﾛｯｸ'!Y5</f>
        <v>17</v>
      </c>
      <c r="J39" s="52">
        <f>'研修Bﾌﾞﾛｯｸ'!Z5</f>
        <v>38</v>
      </c>
    </row>
    <row r="40" spans="1:10" ht="21" customHeight="1">
      <c r="A40" s="25" t="s">
        <v>59</v>
      </c>
      <c r="B40" s="33"/>
      <c r="C40" s="25" t="str">
        <f>VLOOKUP(A40,'参加ﾁｰﾑ名'!$A$2:$B$35,2)</f>
        <v>江戸川台フェニックス</v>
      </c>
      <c r="D40" s="25">
        <f>'研修Bﾌﾞﾛｯｸ'!T6</f>
        <v>4</v>
      </c>
      <c r="E40" s="25">
        <f>'研修Bﾌﾞﾛｯｸ'!U6</f>
        <v>2</v>
      </c>
      <c r="F40" s="25">
        <f>'研修Bﾌﾞﾛｯｸ'!V6</f>
        <v>2</v>
      </c>
      <c r="G40" s="25">
        <f>'研修Bﾌﾞﾛｯｸ'!W6</f>
        <v>0</v>
      </c>
      <c r="H40" s="25">
        <f>'研修Bﾌﾞﾛｯｸ'!X6</f>
        <v>35</v>
      </c>
      <c r="I40" s="25">
        <f>'研修Bﾌﾞﾛｯｸ'!Y6</f>
        <v>26</v>
      </c>
      <c r="J40" s="26">
        <f>'研修Bﾌﾞﾛｯｸ'!Z6</f>
        <v>9</v>
      </c>
    </row>
    <row r="41" spans="1:10" ht="21" customHeight="1">
      <c r="A41" s="25" t="s">
        <v>71</v>
      </c>
      <c r="B41" s="43"/>
      <c r="C41" s="50" t="str">
        <f>VLOOKUP(A41,'参加ﾁｰﾑ名'!$A$2:$B$35,2)</f>
        <v>流山シャークス</v>
      </c>
      <c r="D41" s="50">
        <f>'研修Bﾌﾞﾛｯｸ'!T7</f>
        <v>5</v>
      </c>
      <c r="E41" s="50">
        <f>'研修Bﾌﾞﾛｯｸ'!U7</f>
        <v>0</v>
      </c>
      <c r="F41" s="50">
        <f>'研修Bﾌﾞﾛｯｸ'!V7</f>
        <v>5</v>
      </c>
      <c r="G41" s="50">
        <f>'研修Bﾌﾞﾛｯｸ'!W7</f>
        <v>0</v>
      </c>
      <c r="H41" s="50">
        <f>'研修Bﾌﾞﾛｯｸ'!X7</f>
        <v>14</v>
      </c>
      <c r="I41" s="50">
        <f>'研修Bﾌﾞﾛｯｸ'!Y7</f>
        <v>113</v>
      </c>
      <c r="J41" s="51">
        <f>'研修Bﾌﾞﾛｯｸ'!Z7</f>
        <v>-99</v>
      </c>
    </row>
  </sheetData>
  <sheetProtection/>
  <mergeCells count="2">
    <mergeCell ref="C1:J1"/>
    <mergeCell ref="D2:J2"/>
  </mergeCells>
  <hyperlinks>
    <hyperlink ref="C3" location="Aﾌﾞﾛｯｸ!A1" display="Aﾌﾞﾛｯｸ"/>
    <hyperlink ref="C9" location="Bﾌﾞﾛｯｸ!A1" display="Bﾌﾞﾛｯｸ"/>
    <hyperlink ref="C15" location="Cﾌﾞﾛｯｸ!A1" display="Cﾌﾞﾛｯｸ"/>
    <hyperlink ref="C20" location="Dﾌﾞﾛｯｸ!A1" display="Dﾌﾞﾛｯｸ"/>
    <hyperlink ref="C27" location="研修Aﾌﾞﾛｯｸ!A1" display="Aﾌﾞﾛｯｸ"/>
    <hyperlink ref="C35" location="研修Bﾌﾞﾛｯｸ!A1" display="Bﾌﾞﾛｯｸ"/>
  </hyperlinks>
  <printOptions/>
  <pageMargins left="0.42" right="0.2" top="0.47" bottom="0.37" header="0.2" footer="0.24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W6"/>
  <sheetViews>
    <sheetView showGridLines="0" tabSelected="1" zoomScalePageLayoutView="0" workbookViewId="0" topLeftCell="A1">
      <selection activeCell="A1" sqref="A1:M1"/>
    </sheetView>
  </sheetViews>
  <sheetFormatPr defaultColWidth="8.796875" defaultRowHeight="17.25"/>
  <cols>
    <col min="1" max="1" width="12.296875" style="30" customWidth="1"/>
    <col min="2" max="2" width="3.3984375" style="30" customWidth="1"/>
    <col min="3" max="3" width="3.3984375" style="39" customWidth="1"/>
    <col min="4" max="5" width="3.3984375" style="30" customWidth="1"/>
    <col min="6" max="6" width="3.3984375" style="39" customWidth="1"/>
    <col min="7" max="8" width="3.3984375" style="30" customWidth="1"/>
    <col min="9" max="9" width="3.3984375" style="39" customWidth="1"/>
    <col min="10" max="11" width="3.3984375" style="30" customWidth="1"/>
    <col min="12" max="12" width="3.3984375" style="39" customWidth="1"/>
    <col min="13" max="13" width="3.3984375" style="30" customWidth="1"/>
    <col min="14" max="14" width="3.19921875" style="30" customWidth="1"/>
    <col min="15" max="15" width="3.19921875" style="39" customWidth="1"/>
    <col min="16" max="16" width="3.19921875" style="30" customWidth="1"/>
    <col min="17" max="22" width="3.796875" style="30" customWidth="1"/>
    <col min="23" max="23" width="4.8984375" style="30" bestFit="1" customWidth="1"/>
    <col min="24" max="16384" width="8.796875" style="30" customWidth="1"/>
  </cols>
  <sheetData>
    <row r="1" spans="1:23" ht="111.75" customHeight="1">
      <c r="A1" s="29"/>
      <c r="B1" s="72" t="str">
        <f>A2</f>
        <v>北柏スーパーナイン</v>
      </c>
      <c r="C1" s="72"/>
      <c r="D1" s="72"/>
      <c r="E1" s="72" t="str">
        <f>A3</f>
        <v>加賀シャトルズ</v>
      </c>
      <c r="F1" s="72"/>
      <c r="G1" s="72"/>
      <c r="H1" s="72" t="str">
        <f>A4</f>
        <v>カージナルス</v>
      </c>
      <c r="I1" s="72"/>
      <c r="J1" s="72"/>
      <c r="K1" s="72" t="str">
        <f>A5</f>
        <v>江戸川台フェニックス</v>
      </c>
      <c r="L1" s="72"/>
      <c r="M1" s="72"/>
      <c r="N1" s="72" t="str">
        <f>A6</f>
        <v>初石クーガーズ</v>
      </c>
      <c r="O1" s="72"/>
      <c r="P1" s="72"/>
      <c r="Q1" s="28" t="s">
        <v>51</v>
      </c>
      <c r="R1" s="28" t="s">
        <v>30</v>
      </c>
      <c r="S1" s="28" t="s">
        <v>31</v>
      </c>
      <c r="T1" s="28" t="s">
        <v>32</v>
      </c>
      <c r="U1" s="28" t="s">
        <v>33</v>
      </c>
      <c r="V1" s="28" t="s">
        <v>34</v>
      </c>
      <c r="W1" s="28" t="s">
        <v>35</v>
      </c>
    </row>
    <row r="2" spans="1:23" ht="90" customHeight="1">
      <c r="A2" s="16" t="str">
        <f>'ﾌﾞﾛｯｸ別'!C4</f>
        <v>北柏スーパーナイン</v>
      </c>
      <c r="B2" s="73"/>
      <c r="C2" s="74"/>
      <c r="D2" s="75"/>
      <c r="E2" s="17">
        <v>3</v>
      </c>
      <c r="F2" s="40" t="str">
        <f>IF(E2="","",IF(E2=G2,"△",IF(E2&gt;G2,"○","●")))</f>
        <v>○</v>
      </c>
      <c r="G2" s="15">
        <v>1</v>
      </c>
      <c r="H2" s="17">
        <v>3</v>
      </c>
      <c r="I2" s="40" t="str">
        <f>IF(H2="","",IF(H2=J2,"△",IF(H2&gt;J2,"○","●")))</f>
        <v>○</v>
      </c>
      <c r="J2" s="15">
        <v>1</v>
      </c>
      <c r="K2" s="17">
        <v>10</v>
      </c>
      <c r="L2" s="40" t="str">
        <f>IF(K2="","",IF(K2=M2,"△",IF(K2&gt;M2,"○","●")))</f>
        <v>○</v>
      </c>
      <c r="M2" s="15">
        <v>2</v>
      </c>
      <c r="N2" s="17">
        <v>2</v>
      </c>
      <c r="O2" s="40" t="str">
        <f>IF(N2="","",IF(N2=P2,"△",IF(N2&gt;P2,"○","●")))</f>
        <v>○</v>
      </c>
      <c r="P2" s="15">
        <v>1</v>
      </c>
      <c r="Q2" s="11">
        <f>SUM(R2:T2)</f>
        <v>4</v>
      </c>
      <c r="R2" s="12">
        <f>COUNTIF($B2:$P2,"○")</f>
        <v>4</v>
      </c>
      <c r="S2" s="12">
        <f>COUNTIF($B2:$P2,"●")</f>
        <v>0</v>
      </c>
      <c r="T2" s="12">
        <f>COUNTIF($B2:$P2,"△")</f>
        <v>0</v>
      </c>
      <c r="U2" s="13">
        <f>B2+H2+K2+E2+N2</f>
        <v>18</v>
      </c>
      <c r="V2" s="13">
        <f>D2+J2+M2+G2+P2</f>
        <v>5</v>
      </c>
      <c r="W2" s="18">
        <f>U2-V2</f>
        <v>13</v>
      </c>
    </row>
    <row r="3" spans="1:23" ht="90" customHeight="1">
      <c r="A3" s="16" t="str">
        <f>'ﾌﾞﾛｯｸ別'!C5</f>
        <v>加賀シャトルズ</v>
      </c>
      <c r="B3" s="17">
        <v>1</v>
      </c>
      <c r="C3" s="40" t="str">
        <f>IF(B3="","",IF(B3=D3,"△",IF(B3&gt;D3,"○","●")))</f>
        <v>●</v>
      </c>
      <c r="D3" s="15">
        <v>3</v>
      </c>
      <c r="E3" s="73"/>
      <c r="F3" s="74"/>
      <c r="G3" s="75"/>
      <c r="H3" s="17">
        <v>9</v>
      </c>
      <c r="I3" s="40" t="str">
        <f>IF(H3="","",IF(H3=J3,"△",IF(H3&gt;J3,"○","●")))</f>
        <v>○</v>
      </c>
      <c r="J3" s="15">
        <v>2</v>
      </c>
      <c r="K3" s="17">
        <v>18</v>
      </c>
      <c r="L3" s="40" t="str">
        <f>IF(K3="","",IF(K3=M3,"△",IF(K3&gt;M3,"○","●")))</f>
        <v>○</v>
      </c>
      <c r="M3" s="15">
        <v>5</v>
      </c>
      <c r="N3" s="17">
        <v>4</v>
      </c>
      <c r="O3" s="40" t="str">
        <f>IF(N3="","",IF(N3=P3,"△",IF(N3&gt;P3,"○","●")))</f>
        <v>△</v>
      </c>
      <c r="P3" s="15">
        <v>4</v>
      </c>
      <c r="Q3" s="11">
        <f>SUM(R3:T3)</f>
        <v>4</v>
      </c>
      <c r="R3" s="12">
        <f>COUNTIF($B3:$P3,"○")</f>
        <v>2</v>
      </c>
      <c r="S3" s="12">
        <f>COUNTIF($B3:$P3,"●")</f>
        <v>1</v>
      </c>
      <c r="T3" s="12">
        <f>COUNTIF($B3:$P3,"△")</f>
        <v>1</v>
      </c>
      <c r="U3" s="13">
        <f>B3+H3+K3+E3+N3</f>
        <v>32</v>
      </c>
      <c r="V3" s="13">
        <f>D3+J3+M3+G3+P3</f>
        <v>14</v>
      </c>
      <c r="W3" s="18">
        <f>U3-V3</f>
        <v>18</v>
      </c>
    </row>
    <row r="4" spans="1:23" ht="90" customHeight="1">
      <c r="A4" s="16" t="str">
        <f>'ﾌﾞﾛｯｸ別'!C6</f>
        <v>カージナルス</v>
      </c>
      <c r="B4" s="17">
        <v>1</v>
      </c>
      <c r="C4" s="40" t="str">
        <f>IF(B4="","",IF(B4=D4,"△",IF(B4&gt;D4,"○","●")))</f>
        <v>●</v>
      </c>
      <c r="D4" s="15">
        <v>3</v>
      </c>
      <c r="E4" s="17">
        <v>2</v>
      </c>
      <c r="F4" s="40" t="str">
        <f>IF(E4="","",IF(E4=G4,"△",IF(E4&gt;G4,"○","●")))</f>
        <v>●</v>
      </c>
      <c r="G4" s="15">
        <v>9</v>
      </c>
      <c r="H4" s="73"/>
      <c r="I4" s="74"/>
      <c r="J4" s="75"/>
      <c r="K4" s="17">
        <v>9</v>
      </c>
      <c r="L4" s="40" t="str">
        <f>IF(K4="","",IF(K4=M4,"△",IF(K4&gt;M4,"○","●")))</f>
        <v>○</v>
      </c>
      <c r="M4" s="15">
        <v>1</v>
      </c>
      <c r="N4" s="17"/>
      <c r="O4" s="40">
        <f>IF(N4="","",IF(N4=P4,"△",IF(N4&gt;P4,"○","●")))</f>
      </c>
      <c r="P4" s="15"/>
      <c r="Q4" s="11">
        <f>SUM(R4:T4)</f>
        <v>3</v>
      </c>
      <c r="R4" s="12">
        <f>COUNTIF($B4:$P4,"○")</f>
        <v>1</v>
      </c>
      <c r="S4" s="12">
        <f>COUNTIF($B4:$P4,"●")</f>
        <v>2</v>
      </c>
      <c r="T4" s="12">
        <f>COUNTIF($B4:$P4,"△")</f>
        <v>0</v>
      </c>
      <c r="U4" s="13">
        <f>B4+H4+K4+E4+N4</f>
        <v>12</v>
      </c>
      <c r="V4" s="13">
        <f>D4+J4+M4+G4+P4</f>
        <v>13</v>
      </c>
      <c r="W4" s="18">
        <f>U4-V4</f>
        <v>-1</v>
      </c>
    </row>
    <row r="5" spans="1:23" ht="90" customHeight="1">
      <c r="A5" s="16" t="str">
        <f>'ﾌﾞﾛｯｸ別'!C7</f>
        <v>江戸川台フェニックス</v>
      </c>
      <c r="B5" s="17">
        <v>2</v>
      </c>
      <c r="C5" s="40" t="str">
        <f>IF(B5="","",IF(B5=D5,"△",IF(B5&gt;D5,"○","●")))</f>
        <v>●</v>
      </c>
      <c r="D5" s="15">
        <v>10</v>
      </c>
      <c r="E5" s="17">
        <v>5</v>
      </c>
      <c r="F5" s="40" t="str">
        <f>IF(E5="","",IF(E5=G5,"△",IF(E5&gt;G5,"○","●")))</f>
        <v>●</v>
      </c>
      <c r="G5" s="15">
        <v>18</v>
      </c>
      <c r="H5" s="17">
        <v>1</v>
      </c>
      <c r="I5" s="40" t="str">
        <f>IF(H5="","",IF(H5=J5,"△",IF(H5&gt;J5,"○","●")))</f>
        <v>●</v>
      </c>
      <c r="J5" s="15">
        <v>9</v>
      </c>
      <c r="K5" s="73"/>
      <c r="L5" s="74"/>
      <c r="M5" s="75"/>
      <c r="N5" s="17">
        <v>3</v>
      </c>
      <c r="O5" s="40" t="str">
        <f>IF(N5="","",IF(N5=P5,"△",IF(N5&gt;P5,"○","●")))</f>
        <v>△</v>
      </c>
      <c r="P5" s="15">
        <v>3</v>
      </c>
      <c r="Q5" s="11">
        <f>SUM(R5:T5)</f>
        <v>4</v>
      </c>
      <c r="R5" s="12">
        <f>COUNTIF($B5:$P5,"○")</f>
        <v>0</v>
      </c>
      <c r="S5" s="12">
        <f>COUNTIF($B5:$P5,"●")</f>
        <v>3</v>
      </c>
      <c r="T5" s="12">
        <f>COUNTIF($B5:$P5,"△")</f>
        <v>1</v>
      </c>
      <c r="U5" s="13">
        <f>B5+H5+K5+E5+N5</f>
        <v>11</v>
      </c>
      <c r="V5" s="13">
        <f>D5+J5+M5+G5+P5</f>
        <v>40</v>
      </c>
      <c r="W5" s="18">
        <f>U5-V5</f>
        <v>-29</v>
      </c>
    </row>
    <row r="6" spans="1:23" ht="90" customHeight="1">
      <c r="A6" s="16" t="str">
        <f>'ﾌﾞﾛｯｸ別'!C8</f>
        <v>初石クーガーズ</v>
      </c>
      <c r="B6" s="17">
        <v>1</v>
      </c>
      <c r="C6" s="40" t="str">
        <f>IF(B6="","",IF(B6=D6,"△",IF(B6&gt;D6,"○","●")))</f>
        <v>●</v>
      </c>
      <c r="D6" s="15">
        <v>2</v>
      </c>
      <c r="E6" s="17">
        <v>4</v>
      </c>
      <c r="F6" s="40" t="str">
        <f>IF(E6="","",IF(E6=G6,"△",IF(E6&gt;G6,"○","●")))</f>
        <v>△</v>
      </c>
      <c r="G6" s="15">
        <v>4</v>
      </c>
      <c r="H6" s="17"/>
      <c r="I6" s="40">
        <f>IF(H6="","",IF(H6=J6,"△",IF(H6&gt;J6,"○","●")))</f>
      </c>
      <c r="J6" s="15"/>
      <c r="K6" s="17">
        <v>3</v>
      </c>
      <c r="L6" s="40" t="str">
        <f>IF(K6="","",IF(K6=M6,"△",IF(K6&gt;M6,"○","●")))</f>
        <v>△</v>
      </c>
      <c r="M6" s="15">
        <v>3</v>
      </c>
      <c r="N6" s="73"/>
      <c r="O6" s="74"/>
      <c r="P6" s="75"/>
      <c r="Q6" s="11">
        <f>SUM(R6:T6)</f>
        <v>3</v>
      </c>
      <c r="R6" s="12">
        <f>COUNTIF($B6:$P6,"○")</f>
        <v>0</v>
      </c>
      <c r="S6" s="12">
        <f>COUNTIF($B6:$P6,"●")</f>
        <v>1</v>
      </c>
      <c r="T6" s="12">
        <f>COUNTIF($B6:$P6,"△")</f>
        <v>2</v>
      </c>
      <c r="U6" s="13">
        <f>B6+H6+K6+E6+N6</f>
        <v>8</v>
      </c>
      <c r="V6" s="13">
        <f>D6+J6+M6+G6+P6</f>
        <v>9</v>
      </c>
      <c r="W6" s="18">
        <f>U6-V6</f>
        <v>-1</v>
      </c>
    </row>
  </sheetData>
  <sheetProtection/>
  <mergeCells count="10">
    <mergeCell ref="E1:G1"/>
    <mergeCell ref="B1:D1"/>
    <mergeCell ref="E3:G3"/>
    <mergeCell ref="B2:D2"/>
    <mergeCell ref="N6:P6"/>
    <mergeCell ref="N1:P1"/>
    <mergeCell ref="H4:J4"/>
    <mergeCell ref="K5:M5"/>
    <mergeCell ref="H1:J1"/>
    <mergeCell ref="K1:M1"/>
  </mergeCells>
  <dataValidations count="2">
    <dataValidation allowBlank="1" showInputMessage="1" showErrorMessage="1" imeMode="hiragana" sqref="A2:A6 L1:L65536 I1:I65536 O1:O65536 F1:F65536 C1:C65536"/>
    <dataValidation allowBlank="1" showInputMessage="1" showErrorMessage="1" imeMode="off" sqref="P2:W6 M2:N6 J2:K6 G2:H6 B2:B6 D2:E6"/>
  </dataValidations>
  <printOptions horizontalCentered="1"/>
  <pageMargins left="0.35433070866141736" right="0.1968503937007874" top="0.8661417322834646" bottom="0.2755905511811024" header="0.5118110236220472" footer="0.1968503937007874"/>
  <pageSetup horizontalDpi="600" verticalDpi="600" orientation="landscape" paperSize="9" r:id="rId1"/>
  <headerFooter alignWithMargins="0">
    <oddHeader>&amp;C&amp;18第26回北部地区主催少年野球大会（&amp;A）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W6"/>
  <sheetViews>
    <sheetView showGridLines="0" tabSelected="1" zoomScalePageLayoutView="0" workbookViewId="0" topLeftCell="A1">
      <selection activeCell="A1" sqref="A1:M1"/>
    </sheetView>
  </sheetViews>
  <sheetFormatPr defaultColWidth="8.796875" defaultRowHeight="17.25"/>
  <cols>
    <col min="1" max="1" width="12.296875" style="30" customWidth="1"/>
    <col min="2" max="13" width="3.3984375" style="30" customWidth="1"/>
    <col min="14" max="16" width="3.19921875" style="30" customWidth="1"/>
    <col min="17" max="22" width="3.796875" style="30" customWidth="1"/>
    <col min="23" max="23" width="4.8984375" style="30" bestFit="1" customWidth="1"/>
    <col min="24" max="16384" width="8.796875" style="30" customWidth="1"/>
  </cols>
  <sheetData>
    <row r="1" spans="1:23" ht="111.75" customHeight="1">
      <c r="A1" s="29"/>
      <c r="B1" s="72" t="str">
        <f>A2</f>
        <v>西原アローズ</v>
      </c>
      <c r="C1" s="72"/>
      <c r="D1" s="72"/>
      <c r="E1" s="79" t="str">
        <f>A3</f>
        <v>鰭ヶ崎ジュニアフィンズ</v>
      </c>
      <c r="F1" s="79"/>
      <c r="G1" s="79"/>
      <c r="H1" s="72" t="str">
        <f>A4</f>
        <v>流山ホークス</v>
      </c>
      <c r="I1" s="72"/>
      <c r="J1" s="72"/>
      <c r="K1" s="76" t="str">
        <f>A5</f>
        <v>長崎ＦＬＢ</v>
      </c>
      <c r="L1" s="77"/>
      <c r="M1" s="78"/>
      <c r="N1" s="76" t="str">
        <f>A6</f>
        <v>金杉ミリオンズ</v>
      </c>
      <c r="O1" s="77"/>
      <c r="P1" s="78"/>
      <c r="Q1" s="28" t="s">
        <v>29</v>
      </c>
      <c r="R1" s="28" t="s">
        <v>30</v>
      </c>
      <c r="S1" s="28" t="s">
        <v>31</v>
      </c>
      <c r="T1" s="28" t="s">
        <v>32</v>
      </c>
      <c r="U1" s="28" t="s">
        <v>33</v>
      </c>
      <c r="V1" s="28" t="s">
        <v>34</v>
      </c>
      <c r="W1" s="28" t="s">
        <v>35</v>
      </c>
    </row>
    <row r="2" spans="1:23" ht="90" customHeight="1">
      <c r="A2" s="16" t="str">
        <f>'ﾌﾞﾛｯｸ別'!C10</f>
        <v>西原アローズ</v>
      </c>
      <c r="B2" s="73"/>
      <c r="C2" s="74"/>
      <c r="D2" s="75"/>
      <c r="E2" s="17">
        <v>9</v>
      </c>
      <c r="F2" s="40" t="str">
        <f>IF(E2="","",IF(E2=G2,"△",IF(E2&gt;G2,"○","●")))</f>
        <v>○</v>
      </c>
      <c r="G2" s="15">
        <v>7</v>
      </c>
      <c r="H2" s="17">
        <v>1</v>
      </c>
      <c r="I2" s="40" t="str">
        <f>IF(H2="","",IF(H2=J2,"△",IF(H2&gt;J2,"○","●")))</f>
        <v>●</v>
      </c>
      <c r="J2" s="15">
        <v>6</v>
      </c>
      <c r="K2" s="17">
        <v>3</v>
      </c>
      <c r="L2" s="40" t="str">
        <f>IF(K2="","",IF(K2=M2,"△",IF(K2&gt;M2,"○","●")))</f>
        <v>●</v>
      </c>
      <c r="M2" s="15">
        <v>15</v>
      </c>
      <c r="N2" s="17">
        <v>14</v>
      </c>
      <c r="O2" s="40" t="str">
        <f>IF(N2="","",IF(N2=P2,"△",IF(N2&gt;P2,"○","●")))</f>
        <v>○</v>
      </c>
      <c r="P2" s="15">
        <v>4</v>
      </c>
      <c r="Q2" s="11">
        <f>SUM(R2:T2)</f>
        <v>4</v>
      </c>
      <c r="R2" s="12">
        <f>COUNTIF($C2:$P2,"○")</f>
        <v>2</v>
      </c>
      <c r="S2" s="12">
        <f>COUNTIF($C2:$P2,"●")</f>
        <v>2</v>
      </c>
      <c r="T2" s="12">
        <f>COUNTIF($C2:$P2,"△")</f>
        <v>0</v>
      </c>
      <c r="U2" s="13">
        <f>B2+H2+K2+E2+N2</f>
        <v>27</v>
      </c>
      <c r="V2" s="13">
        <f>D2+J2+M2+G2+P2</f>
        <v>32</v>
      </c>
      <c r="W2" s="18">
        <f>U2-V2</f>
        <v>-5</v>
      </c>
    </row>
    <row r="3" spans="1:23" ht="90" customHeight="1">
      <c r="A3" s="16" t="str">
        <f>'ﾌﾞﾛｯｸ別'!C11</f>
        <v>鰭ヶ崎ジュニアフィンズ</v>
      </c>
      <c r="B3" s="17">
        <v>7</v>
      </c>
      <c r="C3" s="40" t="str">
        <f>IF(B3="","",IF(B3=D3,"△",IF(B3&gt;D3,"○","●")))</f>
        <v>●</v>
      </c>
      <c r="D3" s="15">
        <v>9</v>
      </c>
      <c r="E3" s="73"/>
      <c r="F3" s="74"/>
      <c r="G3" s="75"/>
      <c r="H3" s="17">
        <v>7</v>
      </c>
      <c r="I3" s="40" t="str">
        <f>IF(H3="","",IF(H3=J3,"△",IF(H3&gt;J3,"○","●")))</f>
        <v>●</v>
      </c>
      <c r="J3" s="15">
        <v>10</v>
      </c>
      <c r="K3" s="17">
        <v>2</v>
      </c>
      <c r="L3" s="40" t="str">
        <f>IF(K3="","",IF(K3=M3,"△",IF(K3&gt;M3,"○","●")))</f>
        <v>●</v>
      </c>
      <c r="M3" s="15">
        <v>11</v>
      </c>
      <c r="N3" s="17">
        <v>2</v>
      </c>
      <c r="O3" s="40" t="str">
        <f>IF(N3="","",IF(N3=P3,"△",IF(N3&gt;P3,"○","●")))</f>
        <v>●</v>
      </c>
      <c r="P3" s="15">
        <v>3</v>
      </c>
      <c r="Q3" s="11">
        <f>SUM(R3:T3)</f>
        <v>4</v>
      </c>
      <c r="R3" s="12">
        <f>COUNTIF($C3:$P3,"○")</f>
        <v>0</v>
      </c>
      <c r="S3" s="12">
        <f>COUNTIF($C3:$P3,"●")</f>
        <v>4</v>
      </c>
      <c r="T3" s="12">
        <f>COUNTIF($C3:$P3,"△")</f>
        <v>0</v>
      </c>
      <c r="U3" s="13">
        <f>B3+H3+K3+E3+N3</f>
        <v>18</v>
      </c>
      <c r="V3" s="13">
        <f>D3+J3+M3+G3+P3</f>
        <v>33</v>
      </c>
      <c r="W3" s="18">
        <f>U3-V3</f>
        <v>-15</v>
      </c>
    </row>
    <row r="4" spans="1:23" ht="90" customHeight="1">
      <c r="A4" s="16" t="str">
        <f>'ﾌﾞﾛｯｸ別'!C12</f>
        <v>流山ホークス</v>
      </c>
      <c r="B4" s="17">
        <v>6</v>
      </c>
      <c r="C4" s="40" t="str">
        <f>IF(B4="","",IF(B4=D4,"△",IF(B4&gt;D4,"○","●")))</f>
        <v>○</v>
      </c>
      <c r="D4" s="15">
        <v>1</v>
      </c>
      <c r="E4" s="17">
        <v>10</v>
      </c>
      <c r="F4" s="40" t="str">
        <f>IF(E4="","",IF(E4=G4,"△",IF(E4&gt;G4,"○","●")))</f>
        <v>○</v>
      </c>
      <c r="G4" s="15">
        <v>7</v>
      </c>
      <c r="H4" s="73"/>
      <c r="I4" s="74"/>
      <c r="J4" s="75"/>
      <c r="K4" s="17">
        <v>0</v>
      </c>
      <c r="L4" s="40" t="str">
        <f>IF(K4="","",IF(K4=M4,"△",IF(K4&gt;M4,"○","●")))</f>
        <v>●</v>
      </c>
      <c r="M4" s="15">
        <v>7</v>
      </c>
      <c r="N4" s="17">
        <v>7</v>
      </c>
      <c r="O4" s="40" t="str">
        <f>IF(N4="","",IF(N4=P4,"△",IF(N4&gt;P4,"○","●")))</f>
        <v>○</v>
      </c>
      <c r="P4" s="15">
        <v>1</v>
      </c>
      <c r="Q4" s="11">
        <f>SUM(R4:T4)</f>
        <v>4</v>
      </c>
      <c r="R4" s="12">
        <f>COUNTIF($C4:$P4,"○")</f>
        <v>3</v>
      </c>
      <c r="S4" s="12">
        <f>COUNTIF($C4:$P4,"●")</f>
        <v>1</v>
      </c>
      <c r="T4" s="12">
        <f>COUNTIF($C4:$P4,"△")</f>
        <v>0</v>
      </c>
      <c r="U4" s="13">
        <f>B4+H4+K4+E4+N4</f>
        <v>23</v>
      </c>
      <c r="V4" s="13">
        <f>D4+J4+M4+G4+P4</f>
        <v>16</v>
      </c>
      <c r="W4" s="18">
        <f>U4-V4</f>
        <v>7</v>
      </c>
    </row>
    <row r="5" spans="1:23" ht="90" customHeight="1">
      <c r="A5" s="16" t="str">
        <f>'ﾌﾞﾛｯｸ別'!C13</f>
        <v>長崎ＦＬＢ</v>
      </c>
      <c r="B5" s="17">
        <v>15</v>
      </c>
      <c r="C5" s="40" t="str">
        <f>IF(B5="","",IF(B5=D5,"△",IF(B5&gt;D5,"○","●")))</f>
        <v>○</v>
      </c>
      <c r="D5" s="15">
        <v>3</v>
      </c>
      <c r="E5" s="17">
        <v>11</v>
      </c>
      <c r="F5" s="40" t="str">
        <f>IF(E5="","",IF(E5=G5,"△",IF(E5&gt;G5,"○","●")))</f>
        <v>○</v>
      </c>
      <c r="G5" s="15">
        <v>2</v>
      </c>
      <c r="H5" s="17">
        <v>7</v>
      </c>
      <c r="I5" s="40" t="str">
        <f>IF(H5="","",IF(H5=J5,"△",IF(H5&gt;J5,"○","●")))</f>
        <v>○</v>
      </c>
      <c r="J5" s="15">
        <v>0</v>
      </c>
      <c r="K5" s="73"/>
      <c r="L5" s="74"/>
      <c r="M5" s="75"/>
      <c r="N5" s="17">
        <v>3</v>
      </c>
      <c r="O5" s="40" t="str">
        <f>IF(N5="","",IF(N5=P5,"△",IF(N5&gt;P5,"○","●")))</f>
        <v>○</v>
      </c>
      <c r="P5" s="15">
        <v>1</v>
      </c>
      <c r="Q5" s="11">
        <f>SUM(R5:T5)</f>
        <v>4</v>
      </c>
      <c r="R5" s="12">
        <f>COUNTIF($C5:$P5,"○")</f>
        <v>4</v>
      </c>
      <c r="S5" s="12">
        <f>COUNTIF($C5:$P5,"●")</f>
        <v>0</v>
      </c>
      <c r="T5" s="12">
        <f>COUNTIF($C5:$P5,"△")</f>
        <v>0</v>
      </c>
      <c r="U5" s="13">
        <f>B5+H5+K5+E5+N5</f>
        <v>36</v>
      </c>
      <c r="V5" s="13">
        <f>D5+J5+M5+G5+P5</f>
        <v>6</v>
      </c>
      <c r="W5" s="18">
        <f>U5-V5</f>
        <v>30</v>
      </c>
    </row>
    <row r="6" spans="1:23" ht="90" customHeight="1">
      <c r="A6" s="16" t="str">
        <f>'ﾌﾞﾛｯｸ別'!C14</f>
        <v>金杉ミリオンズ</v>
      </c>
      <c r="B6" s="17">
        <v>4</v>
      </c>
      <c r="C6" s="40" t="str">
        <f>IF(B6="","",IF(B6=D6,"△",IF(B6&gt;D6,"○","●")))</f>
        <v>●</v>
      </c>
      <c r="D6" s="15">
        <v>14</v>
      </c>
      <c r="E6" s="17">
        <v>3</v>
      </c>
      <c r="F6" s="40" t="str">
        <f>IF(E6="","",IF(E6=G6,"△",IF(E6&gt;G6,"○","●")))</f>
        <v>○</v>
      </c>
      <c r="G6" s="15">
        <v>2</v>
      </c>
      <c r="H6" s="17">
        <v>1</v>
      </c>
      <c r="I6" s="40" t="str">
        <f>IF(H6="","",IF(H6=J6,"△",IF(H6&gt;J6,"○","●")))</f>
        <v>●</v>
      </c>
      <c r="J6" s="15">
        <v>7</v>
      </c>
      <c r="K6" s="17">
        <v>1</v>
      </c>
      <c r="L6" s="40" t="str">
        <f>IF(K6="","",IF(K6=M6,"△",IF(K6&gt;M6,"○","●")))</f>
        <v>●</v>
      </c>
      <c r="M6" s="15">
        <v>3</v>
      </c>
      <c r="N6" s="73"/>
      <c r="O6" s="74"/>
      <c r="P6" s="75"/>
      <c r="Q6" s="11">
        <f>SUM(R6:T6)</f>
        <v>4</v>
      </c>
      <c r="R6" s="12">
        <f>COUNTIF($C6:$P6,"○")</f>
        <v>1</v>
      </c>
      <c r="S6" s="12">
        <f>COUNTIF($C6:$P6,"●")</f>
        <v>3</v>
      </c>
      <c r="T6" s="12">
        <f>COUNTIF($C6:$P6,"△")</f>
        <v>0</v>
      </c>
      <c r="U6" s="13">
        <f>B6+H6+K6+E6+N6</f>
        <v>9</v>
      </c>
      <c r="V6" s="13">
        <f>D6+J6+M6+G6+P6</f>
        <v>26</v>
      </c>
      <c r="W6" s="18">
        <f>U6-V6</f>
        <v>-17</v>
      </c>
    </row>
  </sheetData>
  <sheetProtection/>
  <mergeCells count="10">
    <mergeCell ref="H4:J4"/>
    <mergeCell ref="K5:M5"/>
    <mergeCell ref="N6:P6"/>
    <mergeCell ref="N1:P1"/>
    <mergeCell ref="K1:M1"/>
    <mergeCell ref="B2:D2"/>
    <mergeCell ref="E3:G3"/>
    <mergeCell ref="B1:D1"/>
    <mergeCell ref="H1:J1"/>
    <mergeCell ref="E1:G1"/>
  </mergeCells>
  <dataValidations count="2">
    <dataValidation allowBlank="1" showInputMessage="1" showErrorMessage="1" imeMode="hiragana" sqref="A2:A6 C1:C65536 O1:O65536 F1:F65536 L1:L65536 I1:I65536"/>
    <dataValidation allowBlank="1" showInputMessage="1" showErrorMessage="1" imeMode="off" sqref="P2:W6 M2:N6 J2:K6 G2:H6 B2:B6 D2:E6"/>
  </dataValidations>
  <printOptions horizontalCentered="1"/>
  <pageMargins left="0.35433070866141736" right="0.1968503937007874" top="0.8661417322834646" bottom="0.2755905511811024" header="0.5118110236220472" footer="0.1968503937007874"/>
  <pageSetup horizontalDpi="600" verticalDpi="600" orientation="landscape" paperSize="9" r:id="rId1"/>
  <headerFooter alignWithMargins="0">
    <oddHeader>&amp;C&amp;18第26回北部地区主催少年野球大会（Bブロック）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showGridLines="0" tabSelected="1" zoomScalePageLayoutView="0" workbookViewId="0" topLeftCell="A1">
      <selection activeCell="A1" sqref="A1:M1"/>
    </sheetView>
  </sheetViews>
  <sheetFormatPr defaultColWidth="8.796875" defaultRowHeight="17.25"/>
  <cols>
    <col min="1" max="1" width="12.296875" style="30" customWidth="1"/>
    <col min="2" max="13" width="3.3984375" style="30" customWidth="1"/>
    <col min="14" max="19" width="3.796875" style="30" customWidth="1"/>
    <col min="20" max="20" width="4.8984375" style="30" bestFit="1" customWidth="1"/>
    <col min="21" max="16384" width="8.796875" style="30" customWidth="1"/>
  </cols>
  <sheetData>
    <row r="1" spans="1:20" ht="111.75" customHeight="1">
      <c r="A1" s="29"/>
      <c r="B1" s="72" t="str">
        <f>A2</f>
        <v>泉ドラゴンZ</v>
      </c>
      <c r="C1" s="72"/>
      <c r="D1" s="72"/>
      <c r="E1" s="72" t="str">
        <f>A3</f>
        <v>前ヶ崎クラブ</v>
      </c>
      <c r="F1" s="72"/>
      <c r="G1" s="72"/>
      <c r="H1" s="72" t="str">
        <f>A4</f>
        <v>流山マリーンズ</v>
      </c>
      <c r="I1" s="72"/>
      <c r="J1" s="72"/>
      <c r="K1" s="72" t="str">
        <f>A5</f>
        <v>東深井ファイナルズ</v>
      </c>
      <c r="L1" s="72"/>
      <c r="M1" s="72"/>
      <c r="N1" s="28" t="s">
        <v>29</v>
      </c>
      <c r="O1" s="28" t="s">
        <v>30</v>
      </c>
      <c r="P1" s="28" t="s">
        <v>31</v>
      </c>
      <c r="Q1" s="28" t="s">
        <v>32</v>
      </c>
      <c r="R1" s="28" t="s">
        <v>33</v>
      </c>
      <c r="S1" s="28" t="s">
        <v>34</v>
      </c>
      <c r="T1" s="28" t="s">
        <v>35</v>
      </c>
    </row>
    <row r="2" spans="1:20" ht="90" customHeight="1">
      <c r="A2" s="16" t="str">
        <f>'ﾌﾞﾛｯｸ別'!C16</f>
        <v>泉ドラゴンZ</v>
      </c>
      <c r="B2" s="73"/>
      <c r="C2" s="74"/>
      <c r="D2" s="75"/>
      <c r="E2" s="17">
        <v>1</v>
      </c>
      <c r="F2" s="40" t="str">
        <f>IF(E2="","",IF(E2=G2,"△",IF(E2&gt;G2,"○","●")))</f>
        <v>●</v>
      </c>
      <c r="G2" s="15">
        <v>9</v>
      </c>
      <c r="H2" s="17">
        <v>0</v>
      </c>
      <c r="I2" s="40" t="str">
        <f>IF(H2="","",IF(H2=J2,"△",IF(H2&gt;J2,"○","●")))</f>
        <v>●</v>
      </c>
      <c r="J2" s="15">
        <v>19</v>
      </c>
      <c r="K2" s="17">
        <v>0</v>
      </c>
      <c r="L2" s="40" t="str">
        <f>IF(K2="","",IF(K2=M2,"△",IF(K2&gt;M2,"○","●")))</f>
        <v>●</v>
      </c>
      <c r="M2" s="15">
        <v>26</v>
      </c>
      <c r="N2" s="11">
        <f>SUM(O2:Q2)</f>
        <v>3</v>
      </c>
      <c r="O2" s="12">
        <f>COUNTIF($C2:$M2,"○")</f>
        <v>0</v>
      </c>
      <c r="P2" s="12">
        <f>COUNTIF($C2:$M2,"●")</f>
        <v>3</v>
      </c>
      <c r="Q2" s="12">
        <f>COUNTIF($C2:$M2,"△")</f>
        <v>0</v>
      </c>
      <c r="R2" s="13">
        <f>B2+H2+K2+E2</f>
        <v>1</v>
      </c>
      <c r="S2" s="13">
        <f>D2+J2+M2+G2</f>
        <v>54</v>
      </c>
      <c r="T2" s="18">
        <f>R2-S2</f>
        <v>-53</v>
      </c>
    </row>
    <row r="3" spans="1:20" ht="90" customHeight="1">
      <c r="A3" s="16" t="str">
        <f>'ﾌﾞﾛｯｸ別'!C17</f>
        <v>前ヶ崎クラブ</v>
      </c>
      <c r="B3" s="17">
        <v>9</v>
      </c>
      <c r="C3" s="40" t="str">
        <f>IF(B3="","",IF(B3=D3,"△",IF(B3&gt;D3,"○","●")))</f>
        <v>○</v>
      </c>
      <c r="D3" s="15">
        <v>1</v>
      </c>
      <c r="E3" s="73"/>
      <c r="F3" s="74"/>
      <c r="G3" s="75"/>
      <c r="H3" s="17">
        <v>10</v>
      </c>
      <c r="I3" s="40" t="str">
        <f>IF(H3="","",IF(H3=J3,"△",IF(H3&gt;J3,"○","●")))</f>
        <v>●</v>
      </c>
      <c r="J3" s="15">
        <v>19</v>
      </c>
      <c r="K3" s="17">
        <v>2</v>
      </c>
      <c r="L3" s="40" t="str">
        <f>IF(K3="","",IF(K3=M3,"△",IF(K3&gt;M3,"○","●")))</f>
        <v>●</v>
      </c>
      <c r="M3" s="15">
        <v>12</v>
      </c>
      <c r="N3" s="11">
        <f>SUM(O3:Q3)</f>
        <v>3</v>
      </c>
      <c r="O3" s="12">
        <f>COUNTIF($C3:$M3,"○")</f>
        <v>1</v>
      </c>
      <c r="P3" s="12">
        <f>COUNTIF($C3:$M3,"●")</f>
        <v>2</v>
      </c>
      <c r="Q3" s="12">
        <f>COUNTIF($C3:$M3,"△")</f>
        <v>0</v>
      </c>
      <c r="R3" s="13">
        <f>B3+H3+K3+E3</f>
        <v>21</v>
      </c>
      <c r="S3" s="13">
        <f>D3+J3+M3+G3</f>
        <v>32</v>
      </c>
      <c r="T3" s="18">
        <f>R3-S3</f>
        <v>-11</v>
      </c>
    </row>
    <row r="4" spans="1:20" ht="90" customHeight="1">
      <c r="A4" s="16" t="str">
        <f>'ﾌﾞﾛｯｸ別'!C18</f>
        <v>流山マリーンズ</v>
      </c>
      <c r="B4" s="17">
        <v>19</v>
      </c>
      <c r="C4" s="40" t="str">
        <f>IF(B4="","",IF(B4=D4,"△",IF(B4&gt;D4,"○","●")))</f>
        <v>○</v>
      </c>
      <c r="D4" s="15">
        <v>0</v>
      </c>
      <c r="E4" s="17">
        <v>19</v>
      </c>
      <c r="F4" s="40" t="str">
        <f>IF(E4="","",IF(E4=G4,"△",IF(E4&gt;G4,"○","●")))</f>
        <v>○</v>
      </c>
      <c r="G4" s="15">
        <v>10</v>
      </c>
      <c r="H4" s="73"/>
      <c r="I4" s="74"/>
      <c r="J4" s="75"/>
      <c r="K4" s="17">
        <v>10</v>
      </c>
      <c r="L4" s="40" t="str">
        <f>IF(K4="","",IF(K4=M4,"△",IF(K4&gt;M4,"○","●")))</f>
        <v>○</v>
      </c>
      <c r="M4" s="15">
        <v>3</v>
      </c>
      <c r="N4" s="11">
        <f>SUM(O4:Q4)</f>
        <v>3</v>
      </c>
      <c r="O4" s="12">
        <f>COUNTIF($C4:$M4,"○")</f>
        <v>3</v>
      </c>
      <c r="P4" s="12">
        <f>COUNTIF($C4:$M4,"●")</f>
        <v>0</v>
      </c>
      <c r="Q4" s="12">
        <f>COUNTIF($C4:$M4,"△")</f>
        <v>0</v>
      </c>
      <c r="R4" s="13">
        <f>B4+H4+K4+E4</f>
        <v>48</v>
      </c>
      <c r="S4" s="13">
        <f>D4+J4+M4+G4</f>
        <v>13</v>
      </c>
      <c r="T4" s="18">
        <f>R4-S4</f>
        <v>35</v>
      </c>
    </row>
    <row r="5" spans="1:20" ht="90" customHeight="1">
      <c r="A5" s="16" t="str">
        <f>'ﾌﾞﾛｯｸ別'!C19</f>
        <v>東深井ファイナルズ</v>
      </c>
      <c r="B5" s="17">
        <v>26</v>
      </c>
      <c r="C5" s="40" t="str">
        <f>IF(B5="","",IF(B5=D5,"△",IF(B5&gt;D5,"○","●")))</f>
        <v>○</v>
      </c>
      <c r="D5" s="15">
        <v>0</v>
      </c>
      <c r="E5" s="17">
        <v>12</v>
      </c>
      <c r="F5" s="40" t="str">
        <f>IF(E5="","",IF(E5=G5,"△",IF(E5&gt;G5,"○","●")))</f>
        <v>○</v>
      </c>
      <c r="G5" s="15">
        <v>2</v>
      </c>
      <c r="H5" s="17">
        <v>3</v>
      </c>
      <c r="I5" s="40" t="str">
        <f>IF(H5="","",IF(H5=J5,"△",IF(H5&gt;J5,"○","●")))</f>
        <v>●</v>
      </c>
      <c r="J5" s="15">
        <v>10</v>
      </c>
      <c r="K5" s="73"/>
      <c r="L5" s="74"/>
      <c r="M5" s="75"/>
      <c r="N5" s="11">
        <f>SUM(O5:Q5)</f>
        <v>3</v>
      </c>
      <c r="O5" s="12">
        <f>COUNTIF($C5:$M5,"○")</f>
        <v>2</v>
      </c>
      <c r="P5" s="12">
        <f>COUNTIF($C5:$M5,"●")</f>
        <v>1</v>
      </c>
      <c r="Q5" s="12">
        <f>COUNTIF($C5:$M5,"△")</f>
        <v>0</v>
      </c>
      <c r="R5" s="13">
        <f>B5+H5+K5+E5</f>
        <v>41</v>
      </c>
      <c r="S5" s="13">
        <f>D5+J5+M5+G5</f>
        <v>12</v>
      </c>
      <c r="T5" s="18">
        <f>R5-S5</f>
        <v>29</v>
      </c>
    </row>
  </sheetData>
  <sheetProtection/>
  <mergeCells count="8">
    <mergeCell ref="B2:D2"/>
    <mergeCell ref="E3:G3"/>
    <mergeCell ref="B1:D1"/>
    <mergeCell ref="E1:G1"/>
    <mergeCell ref="H4:J4"/>
    <mergeCell ref="K5:M5"/>
    <mergeCell ref="H1:J1"/>
    <mergeCell ref="K1:M1"/>
  </mergeCells>
  <dataValidations count="2">
    <dataValidation allowBlank="1" showInputMessage="1" showErrorMessage="1" imeMode="hiragana" sqref="A2:A5 F1:F65536 I1:I65536 L1:L65536 C1:C65536"/>
    <dataValidation allowBlank="1" showInputMessage="1" showErrorMessage="1" imeMode="off" sqref="M2:T5 J2:K5 G2:H5 B2:B5 D2:E5"/>
  </dataValidations>
  <printOptions horizontalCentered="1"/>
  <pageMargins left="0.35433070866141736" right="0.1968503937007874" top="0.8661417322834646" bottom="0.2755905511811024" header="0.5118110236220472" footer="0.1968503937007874"/>
  <pageSetup horizontalDpi="600" verticalDpi="600" orientation="landscape" paperSize="9" r:id="rId1"/>
  <headerFooter alignWithMargins="0">
    <oddHeader>&amp;C&amp;18第26回北部地区主催少年野球大会（Cブロック）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showGridLines="0" tabSelected="1" zoomScalePageLayoutView="0" workbookViewId="0" topLeftCell="A1">
      <selection activeCell="A1" sqref="A1:M1"/>
    </sheetView>
  </sheetViews>
  <sheetFormatPr defaultColWidth="8.796875" defaultRowHeight="17.25"/>
  <cols>
    <col min="1" max="1" width="12.296875" style="14" customWidth="1"/>
    <col min="2" max="4" width="3.3984375" style="10" customWidth="1"/>
    <col min="5" max="7" width="3.19921875" style="10" customWidth="1"/>
    <col min="8" max="13" width="3.3984375" style="10" customWidth="1"/>
    <col min="14" max="19" width="3.796875" style="10" customWidth="1"/>
    <col min="20" max="20" width="4.8984375" style="10" bestFit="1" customWidth="1"/>
    <col min="21" max="16384" width="8.796875" style="10" customWidth="1"/>
  </cols>
  <sheetData>
    <row r="1" spans="1:20" ht="111.75" customHeight="1">
      <c r="A1" s="29"/>
      <c r="B1" s="76" t="str">
        <f>A2</f>
        <v>高田ウィンスターズ</v>
      </c>
      <c r="C1" s="77"/>
      <c r="D1" s="78"/>
      <c r="E1" s="76" t="str">
        <f>A3</f>
        <v>向小金ファイターズ</v>
      </c>
      <c r="F1" s="77"/>
      <c r="G1" s="78"/>
      <c r="H1" s="76" t="str">
        <f>A4</f>
        <v>南流ファイターズ</v>
      </c>
      <c r="I1" s="77"/>
      <c r="J1" s="78"/>
      <c r="K1" s="76" t="str">
        <f>A5</f>
        <v>流山シャークス</v>
      </c>
      <c r="L1" s="77"/>
      <c r="M1" s="78"/>
      <c r="N1" s="28" t="s">
        <v>29</v>
      </c>
      <c r="O1" s="28" t="s">
        <v>30</v>
      </c>
      <c r="P1" s="28" t="s">
        <v>31</v>
      </c>
      <c r="Q1" s="28" t="s">
        <v>32</v>
      </c>
      <c r="R1" s="28" t="s">
        <v>33</v>
      </c>
      <c r="S1" s="28" t="s">
        <v>34</v>
      </c>
      <c r="T1" s="28" t="s">
        <v>35</v>
      </c>
    </row>
    <row r="2" spans="1:20" ht="90" customHeight="1">
      <c r="A2" s="19" t="str">
        <f>'ﾌﾞﾛｯｸ別'!C21</f>
        <v>高田ウィンスターズ</v>
      </c>
      <c r="B2" s="73"/>
      <c r="C2" s="74"/>
      <c r="D2" s="75"/>
      <c r="E2" s="17">
        <v>4</v>
      </c>
      <c r="F2" s="40" t="str">
        <f>IF(E2="","",IF(E2=G2,"△",IF(E2&gt;G2,"○","●")))</f>
        <v>○</v>
      </c>
      <c r="G2" s="15">
        <v>2</v>
      </c>
      <c r="H2" s="17">
        <v>2</v>
      </c>
      <c r="I2" s="40" t="str">
        <f>IF(H2="","",IF(H2=J2,"△",IF(H2&gt;J2,"○","●")))</f>
        <v>●</v>
      </c>
      <c r="J2" s="15">
        <v>3</v>
      </c>
      <c r="K2" s="17">
        <v>12</v>
      </c>
      <c r="L2" s="40" t="str">
        <f>IF(K2="","",IF(K2=M2,"△",IF(K2&gt;M2,"○","●")))</f>
        <v>○</v>
      </c>
      <c r="M2" s="15">
        <v>2</v>
      </c>
      <c r="N2" s="11">
        <f>SUM(O2:Q2)</f>
        <v>3</v>
      </c>
      <c r="O2" s="12">
        <f>COUNTIF($B2:$M2,"○")</f>
        <v>2</v>
      </c>
      <c r="P2" s="12">
        <f>COUNTIF($B2:$M2,"●")</f>
        <v>1</v>
      </c>
      <c r="Q2" s="12">
        <f>COUNTIF($B2:$M2,"△")</f>
        <v>0</v>
      </c>
      <c r="R2" s="13">
        <f>B2+E2+H2+K2</f>
        <v>18</v>
      </c>
      <c r="S2" s="13">
        <f>D2+G2+J2+M2</f>
        <v>7</v>
      </c>
      <c r="T2" s="18">
        <f>R2-S2</f>
        <v>11</v>
      </c>
    </row>
    <row r="3" spans="1:20" ht="90" customHeight="1">
      <c r="A3" s="19" t="str">
        <f>'ﾌﾞﾛｯｸ別'!C22</f>
        <v>向小金ファイターズ</v>
      </c>
      <c r="B3" s="17">
        <v>2</v>
      </c>
      <c r="C3" s="40" t="str">
        <f>IF(B3="","",IF(B3=D3,"△",IF(B3&gt;D3,"○","●")))</f>
        <v>●</v>
      </c>
      <c r="D3" s="15">
        <v>4</v>
      </c>
      <c r="E3" s="73"/>
      <c r="F3" s="74"/>
      <c r="G3" s="75"/>
      <c r="H3" s="17">
        <v>0</v>
      </c>
      <c r="I3" s="40" t="str">
        <f>IF(H3="","",IF(H3=J3,"△",IF(H3&gt;J3,"○","●")))</f>
        <v>●</v>
      </c>
      <c r="J3" s="15">
        <v>6</v>
      </c>
      <c r="K3" s="17">
        <v>8</v>
      </c>
      <c r="L3" s="40" t="str">
        <f>IF(K3="","",IF(K3=M3,"△",IF(K3&gt;M3,"○","●")))</f>
        <v>○</v>
      </c>
      <c r="M3" s="15">
        <v>0</v>
      </c>
      <c r="N3" s="11">
        <f>SUM(O3:Q3)</f>
        <v>3</v>
      </c>
      <c r="O3" s="12">
        <f>COUNTIF($B3:$M3,"○")</f>
        <v>1</v>
      </c>
      <c r="P3" s="12">
        <f>COUNTIF($B3:$M3,"●")</f>
        <v>2</v>
      </c>
      <c r="Q3" s="12">
        <f>COUNTIF($B3:$M3,"△")</f>
        <v>0</v>
      </c>
      <c r="R3" s="13">
        <f>B3+E3+H3+K3</f>
        <v>10</v>
      </c>
      <c r="S3" s="13">
        <f>D3+G3+J3+M3</f>
        <v>10</v>
      </c>
      <c r="T3" s="18">
        <f>R3-S3</f>
        <v>0</v>
      </c>
    </row>
    <row r="4" spans="1:20" ht="90" customHeight="1">
      <c r="A4" s="19" t="str">
        <f>'ﾌﾞﾛｯｸ別'!C23</f>
        <v>南流ファイターズ</v>
      </c>
      <c r="B4" s="17">
        <v>3</v>
      </c>
      <c r="C4" s="40" t="str">
        <f>IF(B4="","",IF(B4=D4,"△",IF(B4&gt;D4,"○","●")))</f>
        <v>○</v>
      </c>
      <c r="D4" s="15">
        <v>2</v>
      </c>
      <c r="E4" s="17">
        <v>6</v>
      </c>
      <c r="F4" s="40" t="str">
        <f>IF(E4="","",IF(E4=G4,"△",IF(E4&gt;G4,"○","●")))</f>
        <v>○</v>
      </c>
      <c r="G4" s="15">
        <v>0</v>
      </c>
      <c r="H4" s="73"/>
      <c r="I4" s="74"/>
      <c r="J4" s="75"/>
      <c r="K4" s="17">
        <v>29</v>
      </c>
      <c r="L4" s="40" t="str">
        <f>IF(K4="","",IF(K4=M4,"△",IF(K4&gt;M4,"○","●")))</f>
        <v>○</v>
      </c>
      <c r="M4" s="15">
        <v>0</v>
      </c>
      <c r="N4" s="11">
        <f>SUM(O4:Q4)</f>
        <v>3</v>
      </c>
      <c r="O4" s="12">
        <f>COUNTIF($B4:$M4,"○")</f>
        <v>3</v>
      </c>
      <c r="P4" s="12">
        <f>COUNTIF($B4:$M4,"●")</f>
        <v>0</v>
      </c>
      <c r="Q4" s="12">
        <f>COUNTIF($B4:$M4,"△")</f>
        <v>0</v>
      </c>
      <c r="R4" s="13">
        <f>B4+E4+H4+K4</f>
        <v>38</v>
      </c>
      <c r="S4" s="13">
        <f>D4+G4+J4+M4</f>
        <v>2</v>
      </c>
      <c r="T4" s="18">
        <f>R4-S4</f>
        <v>36</v>
      </c>
    </row>
    <row r="5" spans="1:20" ht="90" customHeight="1">
      <c r="A5" s="19" t="str">
        <f>'ﾌﾞﾛｯｸ別'!C24</f>
        <v>流山シャークス</v>
      </c>
      <c r="B5" s="17">
        <v>2</v>
      </c>
      <c r="C5" s="40" t="str">
        <f>IF(B5="","",IF(B5=D5,"△",IF(B5&gt;D5,"○","●")))</f>
        <v>●</v>
      </c>
      <c r="D5" s="15">
        <v>12</v>
      </c>
      <c r="E5" s="17">
        <v>0</v>
      </c>
      <c r="F5" s="40" t="str">
        <f>IF(E5="","",IF(E5=G5,"△",IF(E5&gt;G5,"○","●")))</f>
        <v>●</v>
      </c>
      <c r="G5" s="15">
        <v>8</v>
      </c>
      <c r="H5" s="17">
        <v>0</v>
      </c>
      <c r="I5" s="40" t="str">
        <f>IF(H5="","",IF(H5=J5,"△",IF(H5&gt;J5,"○","●")))</f>
        <v>●</v>
      </c>
      <c r="J5" s="15">
        <v>29</v>
      </c>
      <c r="K5" s="73"/>
      <c r="L5" s="74"/>
      <c r="M5" s="75"/>
      <c r="N5" s="11">
        <f>SUM(O5:Q5)</f>
        <v>3</v>
      </c>
      <c r="O5" s="12">
        <f>COUNTIF($B5:$M5,"○")</f>
        <v>0</v>
      </c>
      <c r="P5" s="12">
        <f>COUNTIF($B5:$M5,"●")</f>
        <v>3</v>
      </c>
      <c r="Q5" s="12">
        <f>COUNTIF($B5:$M5,"△")</f>
        <v>0</v>
      </c>
      <c r="R5" s="13">
        <f>B5+E5+H5+K5</f>
        <v>2</v>
      </c>
      <c r="S5" s="13">
        <f>D5+G5+J5+M5</f>
        <v>49</v>
      </c>
      <c r="T5" s="18">
        <f>R5-S5</f>
        <v>-47</v>
      </c>
    </row>
  </sheetData>
  <sheetProtection/>
  <mergeCells count="8">
    <mergeCell ref="K5:M5"/>
    <mergeCell ref="K1:M1"/>
    <mergeCell ref="H4:J4"/>
    <mergeCell ref="B2:D2"/>
    <mergeCell ref="E3:G3"/>
    <mergeCell ref="E1:G1"/>
    <mergeCell ref="H1:J1"/>
    <mergeCell ref="B1:D1"/>
  </mergeCells>
  <dataValidations count="2">
    <dataValidation allowBlank="1" showInputMessage="1" showErrorMessage="1" imeMode="hiragana" sqref="A2:A5 L1:L65536 F1:F65536 C1:C65536 I1:I65536"/>
    <dataValidation allowBlank="1" showInputMessage="1" showErrorMessage="1" imeMode="off" sqref="D2:E5 J2:K5 G2:H5 B2:B5 M2:T5"/>
  </dataValidations>
  <printOptions horizontalCentered="1"/>
  <pageMargins left="0.35433070866141736" right="0.1968503937007874" top="0.8661417322834646" bottom="0.2755905511811024" header="0.5118110236220472" footer="0.1968503937007874"/>
  <pageSetup horizontalDpi="600" verticalDpi="600" orientation="landscape" paperSize="9" r:id="rId1"/>
  <headerFooter alignWithMargins="0">
    <oddHeader>&amp;C&amp;18第26回北部地区主催少年野球大会（Dブロック）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AC8"/>
  <sheetViews>
    <sheetView showGridLines="0" tabSelected="1" zoomScalePageLayoutView="0" workbookViewId="0" topLeftCell="A1">
      <selection activeCell="A1" sqref="A1:M1"/>
    </sheetView>
  </sheetViews>
  <sheetFormatPr defaultColWidth="8.796875" defaultRowHeight="17.25"/>
  <cols>
    <col min="1" max="1" width="12.296875" style="30" customWidth="1"/>
    <col min="2" max="4" width="3.3984375" style="30" customWidth="1"/>
    <col min="5" max="13" width="3.19921875" style="30" customWidth="1"/>
    <col min="14" max="22" width="3.3984375" style="30" customWidth="1"/>
    <col min="23" max="28" width="3.796875" style="30" customWidth="1"/>
    <col min="29" max="29" width="6.19921875" style="30" bestFit="1" customWidth="1"/>
    <col min="30" max="16384" width="8.796875" style="30" customWidth="1"/>
  </cols>
  <sheetData>
    <row r="1" spans="1:29" ht="111.75" customHeight="1">
      <c r="A1" s="29"/>
      <c r="B1" s="72" t="str">
        <f>A2</f>
        <v>初石クーガーズ</v>
      </c>
      <c r="C1" s="72"/>
      <c r="D1" s="72"/>
      <c r="E1" s="72" t="str">
        <f>A3</f>
        <v>東深井ファイナルズ</v>
      </c>
      <c r="F1" s="72"/>
      <c r="G1" s="72"/>
      <c r="H1" s="72" t="str">
        <f>A4</f>
        <v>長崎ＦＬＢ</v>
      </c>
      <c r="I1" s="72"/>
      <c r="J1" s="72"/>
      <c r="K1" s="72" t="str">
        <f>A5</f>
        <v>流山ホークス</v>
      </c>
      <c r="L1" s="72"/>
      <c r="M1" s="72"/>
      <c r="N1" s="72" t="str">
        <f>A6</f>
        <v>加賀シャトルズ</v>
      </c>
      <c r="O1" s="72"/>
      <c r="P1" s="72"/>
      <c r="Q1" s="72" t="str">
        <f>A7</f>
        <v>鰭ヶ崎ジュニアフィンズ</v>
      </c>
      <c r="R1" s="72"/>
      <c r="S1" s="72"/>
      <c r="T1" s="72" t="str">
        <f>A8</f>
        <v>小田急ライオンズ</v>
      </c>
      <c r="U1" s="72"/>
      <c r="V1" s="72"/>
      <c r="W1" s="28" t="s">
        <v>29</v>
      </c>
      <c r="X1" s="28" t="s">
        <v>30</v>
      </c>
      <c r="Y1" s="28" t="s">
        <v>31</v>
      </c>
      <c r="Z1" s="28" t="s">
        <v>32</v>
      </c>
      <c r="AA1" s="28" t="s">
        <v>33</v>
      </c>
      <c r="AB1" s="28" t="s">
        <v>34</v>
      </c>
      <c r="AC1" s="28" t="s">
        <v>35</v>
      </c>
    </row>
    <row r="2" spans="1:29" ht="90" customHeight="1">
      <c r="A2" s="16" t="str">
        <f>'ﾌﾞﾛｯｸ別'!C30</f>
        <v>初石クーガーズ</v>
      </c>
      <c r="B2" s="73"/>
      <c r="C2" s="74"/>
      <c r="D2" s="75"/>
      <c r="E2" s="17">
        <v>3</v>
      </c>
      <c r="F2" s="40" t="str">
        <f>IF(E2="","",IF(E2=G2,"△",IF(E2&gt;G2,"○","●")))</f>
        <v>○</v>
      </c>
      <c r="G2" s="15">
        <v>2</v>
      </c>
      <c r="H2" s="17">
        <v>5</v>
      </c>
      <c r="I2" s="40" t="str">
        <f>IF(H2="","",IF(H2=J2,"△",IF(H2&gt;J2,"○","●")))</f>
        <v>○</v>
      </c>
      <c r="J2" s="15">
        <v>0</v>
      </c>
      <c r="K2" s="17">
        <v>7</v>
      </c>
      <c r="L2" s="40" t="str">
        <f>IF(K2="","",IF(K2=M2,"△",IF(K2&gt;M2,"○","●")))</f>
        <v>○</v>
      </c>
      <c r="M2" s="15">
        <v>2</v>
      </c>
      <c r="N2" s="17">
        <v>6</v>
      </c>
      <c r="O2" s="40" t="str">
        <f>IF(N2="","",IF(N2=P2,"△",IF(N2&gt;P2,"○","●")))</f>
        <v>○</v>
      </c>
      <c r="P2" s="15">
        <v>5</v>
      </c>
      <c r="Q2" s="17">
        <v>9</v>
      </c>
      <c r="R2" s="40" t="str">
        <f>IF(Q2="","",IF(Q2=S2,"△",IF(Q2&gt;S2,"○","●")))</f>
        <v>○</v>
      </c>
      <c r="S2" s="15">
        <v>2</v>
      </c>
      <c r="T2" s="17">
        <v>26</v>
      </c>
      <c r="U2" s="40" t="str">
        <f aca="true" t="shared" si="0" ref="U2:U7">IF(T2="","",IF(T2=V2,"△",IF(T2&gt;V2,"○","●")))</f>
        <v>○</v>
      </c>
      <c r="V2" s="15">
        <v>0</v>
      </c>
      <c r="W2" s="11">
        <f aca="true" t="shared" si="1" ref="W2:W8">SUM(X2:Z2)</f>
        <v>6</v>
      </c>
      <c r="X2" s="12">
        <f aca="true" t="shared" si="2" ref="X2:X8">COUNTIF($B2:$V2,"○")</f>
        <v>6</v>
      </c>
      <c r="Y2" s="12">
        <f aca="true" t="shared" si="3" ref="Y2:Y8">COUNTIF($B2:$V2,"●")</f>
        <v>0</v>
      </c>
      <c r="Z2" s="12">
        <f aca="true" t="shared" si="4" ref="Z2:Z8">COUNTIF($B2:$V2,"△")</f>
        <v>0</v>
      </c>
      <c r="AA2" s="13">
        <f aca="true" t="shared" si="5" ref="AA2:AA8">N2+Q2+B2+T2+E2+K2+H2</f>
        <v>56</v>
      </c>
      <c r="AB2" s="13">
        <f aca="true" t="shared" si="6" ref="AB2:AB8">P2+S2+D2+V2+G2+M2+J2</f>
        <v>11</v>
      </c>
      <c r="AC2" s="18">
        <f aca="true" t="shared" si="7" ref="AC2:AC8">AA2-AB2</f>
        <v>45</v>
      </c>
    </row>
    <row r="3" spans="1:29" ht="90" customHeight="1">
      <c r="A3" s="16" t="str">
        <f>'ﾌﾞﾛｯｸ別'!C32</f>
        <v>東深井ファイナルズ</v>
      </c>
      <c r="B3" s="17">
        <v>2</v>
      </c>
      <c r="C3" s="40" t="str">
        <f aca="true" t="shared" si="8" ref="C3:C8">IF(B3="","",IF(B3=D3,"△",IF(B3&gt;D3,"○","●")))</f>
        <v>●</v>
      </c>
      <c r="D3" s="15">
        <v>3</v>
      </c>
      <c r="E3" s="73"/>
      <c r="F3" s="74"/>
      <c r="G3" s="75"/>
      <c r="H3" s="17">
        <v>4</v>
      </c>
      <c r="I3" s="40" t="str">
        <f>IF(H3="","",IF(H3=J3,"△",IF(H3&gt;J3,"○","●")))</f>
        <v>△</v>
      </c>
      <c r="J3" s="15">
        <v>4</v>
      </c>
      <c r="K3" s="17">
        <v>10</v>
      </c>
      <c r="L3" s="40" t="str">
        <f>IF(K3="","",IF(K3=M3,"△",IF(K3&gt;M3,"○","●")))</f>
        <v>○</v>
      </c>
      <c r="M3" s="15">
        <v>5</v>
      </c>
      <c r="N3" s="17">
        <v>7</v>
      </c>
      <c r="O3" s="40" t="str">
        <f>IF(N3="","",IF(N3=P3,"△",IF(N3&gt;P3,"○","●")))</f>
        <v>○</v>
      </c>
      <c r="P3" s="15">
        <v>5</v>
      </c>
      <c r="Q3" s="17">
        <v>8</v>
      </c>
      <c r="R3" s="40" t="str">
        <f>IF(Q3="","",IF(Q3=S3,"△",IF(Q3&gt;S3,"○","●")))</f>
        <v>○</v>
      </c>
      <c r="S3" s="15">
        <v>7</v>
      </c>
      <c r="T3" s="17">
        <v>18</v>
      </c>
      <c r="U3" s="40" t="str">
        <f t="shared" si="0"/>
        <v>○</v>
      </c>
      <c r="V3" s="15">
        <v>11</v>
      </c>
      <c r="W3" s="11">
        <f t="shared" si="1"/>
        <v>6</v>
      </c>
      <c r="X3" s="12">
        <f t="shared" si="2"/>
        <v>4</v>
      </c>
      <c r="Y3" s="12">
        <f t="shared" si="3"/>
        <v>1</v>
      </c>
      <c r="Z3" s="12">
        <f t="shared" si="4"/>
        <v>1</v>
      </c>
      <c r="AA3" s="13">
        <f t="shared" si="5"/>
        <v>49</v>
      </c>
      <c r="AB3" s="13">
        <f t="shared" si="6"/>
        <v>35</v>
      </c>
      <c r="AC3" s="18">
        <f t="shared" si="7"/>
        <v>14</v>
      </c>
    </row>
    <row r="4" spans="1:29" ht="90" customHeight="1">
      <c r="A4" s="16" t="str">
        <f>'ﾌﾞﾛｯｸ別'!C34</f>
        <v>長崎ＦＬＢ</v>
      </c>
      <c r="B4" s="17">
        <v>0</v>
      </c>
      <c r="C4" s="40" t="str">
        <f t="shared" si="8"/>
        <v>●</v>
      </c>
      <c r="D4" s="15">
        <v>5</v>
      </c>
      <c r="E4" s="17">
        <v>4</v>
      </c>
      <c r="F4" s="40" t="str">
        <f>IF(E4="","",IF(E4=G4,"△",IF(E4&gt;G4,"○","●")))</f>
        <v>△</v>
      </c>
      <c r="G4" s="15">
        <v>4</v>
      </c>
      <c r="H4" s="73"/>
      <c r="I4" s="74"/>
      <c r="J4" s="75"/>
      <c r="K4" s="17">
        <v>7</v>
      </c>
      <c r="L4" s="40" t="str">
        <f>IF(K4="","",IF(K4=M4,"△",IF(K4&gt;M4,"○","●")))</f>
        <v>○</v>
      </c>
      <c r="M4" s="15">
        <v>3</v>
      </c>
      <c r="N4" s="17">
        <v>3</v>
      </c>
      <c r="O4" s="40" t="str">
        <f>IF(N4="","",IF(N4=P4,"△",IF(N4&gt;P4,"○","●")))</f>
        <v>●</v>
      </c>
      <c r="P4" s="15">
        <v>13</v>
      </c>
      <c r="Q4" s="17">
        <v>10</v>
      </c>
      <c r="R4" s="40" t="str">
        <f>IF(Q4="","",IF(Q4=S4,"△",IF(Q4&gt;S4,"○","●")))</f>
        <v>○</v>
      </c>
      <c r="S4" s="15">
        <v>9</v>
      </c>
      <c r="T4" s="17">
        <v>24</v>
      </c>
      <c r="U4" s="40" t="str">
        <f t="shared" si="0"/>
        <v>○</v>
      </c>
      <c r="V4" s="15">
        <v>11</v>
      </c>
      <c r="W4" s="11">
        <f t="shared" si="1"/>
        <v>6</v>
      </c>
      <c r="X4" s="12">
        <f t="shared" si="2"/>
        <v>3</v>
      </c>
      <c r="Y4" s="12">
        <f t="shared" si="3"/>
        <v>2</v>
      </c>
      <c r="Z4" s="12">
        <f t="shared" si="4"/>
        <v>1</v>
      </c>
      <c r="AA4" s="13">
        <f t="shared" si="5"/>
        <v>48</v>
      </c>
      <c r="AB4" s="13">
        <f t="shared" si="6"/>
        <v>45</v>
      </c>
      <c r="AC4" s="18">
        <f t="shared" si="7"/>
        <v>3</v>
      </c>
    </row>
    <row r="5" spans="1:29" ht="90" customHeight="1">
      <c r="A5" s="16" t="str">
        <f>'ﾌﾞﾛｯｸ別'!C33</f>
        <v>流山ホークス</v>
      </c>
      <c r="B5" s="17">
        <v>2</v>
      </c>
      <c r="C5" s="40" t="str">
        <f t="shared" si="8"/>
        <v>●</v>
      </c>
      <c r="D5" s="15">
        <v>7</v>
      </c>
      <c r="E5" s="17">
        <v>5</v>
      </c>
      <c r="F5" s="40" t="str">
        <f>IF(E5="","",IF(E5=G5,"△",IF(E5&gt;G5,"○","●")))</f>
        <v>●</v>
      </c>
      <c r="G5" s="15">
        <v>10</v>
      </c>
      <c r="H5" s="17">
        <v>3</v>
      </c>
      <c r="I5" s="40" t="str">
        <f>IF(H5="","",IF(H5=J5,"△",IF(H5&gt;J5,"○","●")))</f>
        <v>●</v>
      </c>
      <c r="J5" s="15">
        <v>7</v>
      </c>
      <c r="K5" s="73"/>
      <c r="L5" s="74"/>
      <c r="M5" s="75"/>
      <c r="N5" s="17">
        <v>2</v>
      </c>
      <c r="O5" s="40" t="str">
        <f>IF(N5="","",IF(N5=P5,"△",IF(N5&gt;P5,"○","●")))</f>
        <v>○</v>
      </c>
      <c r="P5" s="15">
        <v>0</v>
      </c>
      <c r="Q5" s="17">
        <v>19</v>
      </c>
      <c r="R5" s="40" t="str">
        <f>IF(Q5="","",IF(Q5=S5,"△",IF(Q5&gt;S5,"○","●")))</f>
        <v>○</v>
      </c>
      <c r="S5" s="15">
        <v>3</v>
      </c>
      <c r="T5" s="17">
        <v>13</v>
      </c>
      <c r="U5" s="40" t="str">
        <f t="shared" si="0"/>
        <v>○</v>
      </c>
      <c r="V5" s="15">
        <v>2</v>
      </c>
      <c r="W5" s="11">
        <f t="shared" si="1"/>
        <v>6</v>
      </c>
      <c r="X5" s="12">
        <f t="shared" si="2"/>
        <v>3</v>
      </c>
      <c r="Y5" s="12">
        <f t="shared" si="3"/>
        <v>3</v>
      </c>
      <c r="Z5" s="12">
        <f t="shared" si="4"/>
        <v>0</v>
      </c>
      <c r="AA5" s="13">
        <f t="shared" si="5"/>
        <v>44</v>
      </c>
      <c r="AB5" s="13">
        <f t="shared" si="6"/>
        <v>29</v>
      </c>
      <c r="AC5" s="18">
        <f t="shared" si="7"/>
        <v>15</v>
      </c>
    </row>
    <row r="6" spans="1:29" ht="90" customHeight="1">
      <c r="A6" s="16" t="str">
        <f>'ﾌﾞﾛｯｸ別'!C28</f>
        <v>加賀シャトルズ</v>
      </c>
      <c r="B6" s="17">
        <v>5</v>
      </c>
      <c r="C6" s="40" t="str">
        <f t="shared" si="8"/>
        <v>●</v>
      </c>
      <c r="D6" s="15">
        <v>6</v>
      </c>
      <c r="E6" s="17">
        <v>5</v>
      </c>
      <c r="F6" s="40" t="str">
        <f>IF(E6="","",IF(E6=G6,"△",IF(E6&gt;G6,"○","●")))</f>
        <v>●</v>
      </c>
      <c r="G6" s="15">
        <v>7</v>
      </c>
      <c r="H6" s="17">
        <v>13</v>
      </c>
      <c r="I6" s="40" t="str">
        <f>IF(H6="","",IF(H6=J6,"△",IF(H6&gt;J6,"○","●")))</f>
        <v>○</v>
      </c>
      <c r="J6" s="15">
        <v>3</v>
      </c>
      <c r="K6" s="17">
        <v>0</v>
      </c>
      <c r="L6" s="40" t="str">
        <f>IF(K6="","",IF(K6=M6,"△",IF(K6&gt;M6,"○","●")))</f>
        <v>●</v>
      </c>
      <c r="M6" s="15">
        <v>2</v>
      </c>
      <c r="N6" s="73"/>
      <c r="O6" s="74"/>
      <c r="P6" s="75"/>
      <c r="Q6" s="17">
        <v>8</v>
      </c>
      <c r="R6" s="40" t="str">
        <f>IF(Q6="","",IF(Q6=S6,"△",IF(Q6&gt;S6,"○","●")))</f>
        <v>○</v>
      </c>
      <c r="S6" s="15">
        <v>2</v>
      </c>
      <c r="T6" s="17">
        <v>14</v>
      </c>
      <c r="U6" s="40" t="str">
        <f t="shared" si="0"/>
        <v>○</v>
      </c>
      <c r="V6" s="15">
        <v>2</v>
      </c>
      <c r="W6" s="11">
        <f t="shared" si="1"/>
        <v>6</v>
      </c>
      <c r="X6" s="12">
        <f t="shared" si="2"/>
        <v>3</v>
      </c>
      <c r="Y6" s="12">
        <f t="shared" si="3"/>
        <v>3</v>
      </c>
      <c r="Z6" s="12">
        <f t="shared" si="4"/>
        <v>0</v>
      </c>
      <c r="AA6" s="13">
        <f t="shared" si="5"/>
        <v>45</v>
      </c>
      <c r="AB6" s="13">
        <f t="shared" si="6"/>
        <v>22</v>
      </c>
      <c r="AC6" s="18">
        <f t="shared" si="7"/>
        <v>23</v>
      </c>
    </row>
    <row r="7" spans="1:29" ht="90" customHeight="1">
      <c r="A7" s="16" t="str">
        <f>'ﾌﾞﾛｯｸ別'!C29</f>
        <v>鰭ヶ崎ジュニアフィンズ</v>
      </c>
      <c r="B7" s="17">
        <v>2</v>
      </c>
      <c r="C7" s="40" t="str">
        <f t="shared" si="8"/>
        <v>●</v>
      </c>
      <c r="D7" s="15">
        <v>9</v>
      </c>
      <c r="E7" s="17">
        <v>7</v>
      </c>
      <c r="F7" s="40" t="str">
        <f>IF(E7="","",IF(E7=G7,"△",IF(E7&gt;G7,"○","●")))</f>
        <v>●</v>
      </c>
      <c r="G7" s="15">
        <v>8</v>
      </c>
      <c r="H7" s="17">
        <v>9</v>
      </c>
      <c r="I7" s="40" t="str">
        <f>IF(H7="","",IF(H7=J7,"△",IF(H7&gt;J7,"○","●")))</f>
        <v>●</v>
      </c>
      <c r="J7" s="15">
        <v>10</v>
      </c>
      <c r="K7" s="17">
        <v>3</v>
      </c>
      <c r="L7" s="40" t="str">
        <f>IF(K7="","",IF(K7=M7,"△",IF(K7&gt;M7,"○","●")))</f>
        <v>●</v>
      </c>
      <c r="M7" s="15">
        <v>19</v>
      </c>
      <c r="N7" s="17">
        <v>2</v>
      </c>
      <c r="O7" s="40" t="str">
        <f>IF(N7="","",IF(N7=P7,"△",IF(N7&gt;P7,"○","●")))</f>
        <v>●</v>
      </c>
      <c r="P7" s="15">
        <v>8</v>
      </c>
      <c r="Q7" s="73"/>
      <c r="R7" s="74"/>
      <c r="S7" s="75"/>
      <c r="T7" s="17">
        <v>17</v>
      </c>
      <c r="U7" s="40" t="str">
        <f t="shared" si="0"/>
        <v>○</v>
      </c>
      <c r="V7" s="15">
        <v>5</v>
      </c>
      <c r="W7" s="11">
        <f t="shared" si="1"/>
        <v>6</v>
      </c>
      <c r="X7" s="12">
        <f t="shared" si="2"/>
        <v>1</v>
      </c>
      <c r="Y7" s="12">
        <f t="shared" si="3"/>
        <v>5</v>
      </c>
      <c r="Z7" s="12">
        <f t="shared" si="4"/>
        <v>0</v>
      </c>
      <c r="AA7" s="13">
        <f t="shared" si="5"/>
        <v>40</v>
      </c>
      <c r="AB7" s="13">
        <f t="shared" si="6"/>
        <v>59</v>
      </c>
      <c r="AC7" s="18">
        <f t="shared" si="7"/>
        <v>-19</v>
      </c>
    </row>
    <row r="8" spans="1:29" ht="90" customHeight="1">
      <c r="A8" s="16" t="str">
        <f>'ﾌﾞﾛｯｸ別'!C31</f>
        <v>小田急ライオンズ</v>
      </c>
      <c r="B8" s="17">
        <v>0</v>
      </c>
      <c r="C8" s="40" t="str">
        <f t="shared" si="8"/>
        <v>●</v>
      </c>
      <c r="D8" s="15">
        <v>26</v>
      </c>
      <c r="E8" s="17">
        <v>11</v>
      </c>
      <c r="F8" s="40" t="str">
        <f>IF(E8="","",IF(E8=G8,"△",IF(E8&gt;G8,"○","●")))</f>
        <v>●</v>
      </c>
      <c r="G8" s="15">
        <v>18</v>
      </c>
      <c r="H8" s="17">
        <v>11</v>
      </c>
      <c r="I8" s="40" t="str">
        <f>IF(H8="","",IF(H8=J8,"△",IF(H8&gt;J8,"○","●")))</f>
        <v>●</v>
      </c>
      <c r="J8" s="15">
        <v>24</v>
      </c>
      <c r="K8" s="17">
        <v>2</v>
      </c>
      <c r="L8" s="40" t="str">
        <f>IF(K8="","",IF(K8=M8,"△",IF(K8&gt;M8,"○","●")))</f>
        <v>●</v>
      </c>
      <c r="M8" s="15">
        <v>13</v>
      </c>
      <c r="N8" s="17">
        <v>2</v>
      </c>
      <c r="O8" s="40" t="str">
        <f>IF(N8="","",IF(N8=P8,"△",IF(N8&gt;P8,"○","●")))</f>
        <v>●</v>
      </c>
      <c r="P8" s="15">
        <v>14</v>
      </c>
      <c r="Q8" s="17">
        <v>5</v>
      </c>
      <c r="R8" s="40" t="str">
        <f>IF(Q8="","",IF(Q8=S8,"△",IF(Q8&gt;S8,"○","●")))</f>
        <v>●</v>
      </c>
      <c r="S8" s="15">
        <v>17</v>
      </c>
      <c r="T8" s="73"/>
      <c r="U8" s="74"/>
      <c r="V8" s="75"/>
      <c r="W8" s="11">
        <f t="shared" si="1"/>
        <v>6</v>
      </c>
      <c r="X8" s="12">
        <f t="shared" si="2"/>
        <v>0</v>
      </c>
      <c r="Y8" s="12">
        <f t="shared" si="3"/>
        <v>6</v>
      </c>
      <c r="Z8" s="12">
        <f t="shared" si="4"/>
        <v>0</v>
      </c>
      <c r="AA8" s="13">
        <f t="shared" si="5"/>
        <v>31</v>
      </c>
      <c r="AB8" s="13">
        <f t="shared" si="6"/>
        <v>112</v>
      </c>
      <c r="AC8" s="18">
        <f t="shared" si="7"/>
        <v>-81</v>
      </c>
    </row>
  </sheetData>
  <sheetProtection/>
  <mergeCells count="14">
    <mergeCell ref="H1:J1"/>
    <mergeCell ref="H4:J4"/>
    <mergeCell ref="B1:D1"/>
    <mergeCell ref="T1:V1"/>
    <mergeCell ref="K1:M1"/>
    <mergeCell ref="E1:G1"/>
    <mergeCell ref="Q1:S1"/>
    <mergeCell ref="N1:P1"/>
    <mergeCell ref="K5:M5"/>
    <mergeCell ref="B2:D2"/>
    <mergeCell ref="T8:V8"/>
    <mergeCell ref="E3:G3"/>
    <mergeCell ref="Q7:S7"/>
    <mergeCell ref="N6:P6"/>
  </mergeCells>
  <dataValidations count="2">
    <dataValidation allowBlank="1" showInputMessage="1" showErrorMessage="1" imeMode="off" sqref="J2:K8 M2:N8 B2:B8 S2:T8 V2:AC8 G2:H8 P2:Q8 D2:E8"/>
    <dataValidation allowBlank="1" showInputMessage="1" showErrorMessage="1" imeMode="hiragana" sqref="I1:I65536 R1:R65536 C1:C65536 U1:U65536 A2:A8 O1:O65536 F1:F65536 L1:L65536"/>
  </dataValidations>
  <printOptions horizontalCentered="1"/>
  <pageMargins left="0.35433070866141736" right="0.1968503937007874" top="0.5118110236220472" bottom="0.2755905511811024" header="0.1968503937007874" footer="0.1968503937007874"/>
  <pageSetup horizontalDpi="600" verticalDpi="600" orientation="landscape" paperSize="9" scale="78" r:id="rId1"/>
  <headerFooter alignWithMargins="0">
    <oddHeader>&amp;C&amp;18第26回北部地区主催少年野球大会（研修Ａブロック）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Z7"/>
  <sheetViews>
    <sheetView showGridLines="0" tabSelected="1" zoomScalePageLayoutView="0" workbookViewId="0" topLeftCell="A1">
      <selection activeCell="A1" sqref="A1:M1"/>
    </sheetView>
  </sheetViews>
  <sheetFormatPr defaultColWidth="8.796875" defaultRowHeight="17.25"/>
  <cols>
    <col min="1" max="1" width="12.296875" style="30" customWidth="1"/>
    <col min="2" max="13" width="3.3984375" style="30" customWidth="1"/>
    <col min="14" max="19" width="3.19921875" style="30" customWidth="1"/>
    <col min="20" max="25" width="3.796875" style="30" customWidth="1"/>
    <col min="26" max="26" width="5.796875" style="30" bestFit="1" customWidth="1"/>
    <col min="27" max="16384" width="8.796875" style="30" customWidth="1"/>
  </cols>
  <sheetData>
    <row r="1" spans="1:26" ht="111.75" customHeight="1">
      <c r="A1" s="29"/>
      <c r="B1" s="72" t="str">
        <f>A2</f>
        <v>北柏スーパーナイン</v>
      </c>
      <c r="C1" s="72"/>
      <c r="D1" s="72"/>
      <c r="E1" s="72" t="str">
        <f>A3</f>
        <v>南流ファイターズ</v>
      </c>
      <c r="F1" s="72"/>
      <c r="G1" s="72"/>
      <c r="H1" s="72" t="str">
        <f>A4</f>
        <v>流山マリーンズ</v>
      </c>
      <c r="I1" s="72"/>
      <c r="J1" s="72"/>
      <c r="K1" s="72" t="str">
        <f>A5</f>
        <v>カージナルス</v>
      </c>
      <c r="L1" s="72"/>
      <c r="M1" s="72"/>
      <c r="N1" s="72" t="str">
        <f>A6</f>
        <v>江戸川台フェニックス</v>
      </c>
      <c r="O1" s="72"/>
      <c r="P1" s="72"/>
      <c r="Q1" s="72" t="str">
        <f>A7</f>
        <v>流山シャークス</v>
      </c>
      <c r="R1" s="72"/>
      <c r="S1" s="72"/>
      <c r="T1" s="28" t="s">
        <v>29</v>
      </c>
      <c r="U1" s="28" t="s">
        <v>30</v>
      </c>
      <c r="V1" s="28" t="s">
        <v>31</v>
      </c>
      <c r="W1" s="28" t="s">
        <v>32</v>
      </c>
      <c r="X1" s="28" t="s">
        <v>33</v>
      </c>
      <c r="Y1" s="28" t="s">
        <v>34</v>
      </c>
      <c r="Z1" s="28" t="s">
        <v>35</v>
      </c>
    </row>
    <row r="2" spans="1:26" ht="90" customHeight="1">
      <c r="A2" s="16" t="str">
        <f>'ﾌﾞﾛｯｸ別'!C36</f>
        <v>北柏スーパーナイン</v>
      </c>
      <c r="B2" s="73"/>
      <c r="C2" s="74"/>
      <c r="D2" s="75"/>
      <c r="E2" s="17">
        <v>3</v>
      </c>
      <c r="F2" s="40" t="str">
        <f>IF(E2="","",IF(E2=G2,"△",IF(E2&gt;G2,"○","●")))</f>
        <v>○</v>
      </c>
      <c r="G2" s="15">
        <v>2</v>
      </c>
      <c r="H2" s="17">
        <v>7</v>
      </c>
      <c r="I2" s="40" t="str">
        <f>IF(H2="","",IF(H2=J2,"△",IF(H2&gt;J2,"○","●")))</f>
        <v>●</v>
      </c>
      <c r="J2" s="15">
        <v>9</v>
      </c>
      <c r="K2" s="17">
        <v>1</v>
      </c>
      <c r="L2" s="40" t="str">
        <f>IF(K2="","",IF(K2=M2,"△",IF(K2&gt;M2,"○","●")))</f>
        <v>●</v>
      </c>
      <c r="M2" s="15">
        <v>5</v>
      </c>
      <c r="N2" s="17"/>
      <c r="O2" s="40">
        <f>IF(N2="","",IF(N2=P2,"△",IF(N2&gt;P2,"○","●")))</f>
      </c>
      <c r="P2" s="15"/>
      <c r="Q2" s="17">
        <v>24</v>
      </c>
      <c r="R2" s="40" t="str">
        <f>IF(Q2="","",IF(Q2=S2,"△",IF(Q2&gt;S2,"○","●")))</f>
        <v>○</v>
      </c>
      <c r="S2" s="15">
        <v>0</v>
      </c>
      <c r="T2" s="11">
        <f aca="true" t="shared" si="0" ref="T2:T7">SUM(U2:W2)</f>
        <v>4</v>
      </c>
      <c r="U2" s="12">
        <f aca="true" t="shared" si="1" ref="U2:U7">COUNTIF($B2:$S2,"○")</f>
        <v>2</v>
      </c>
      <c r="V2" s="12">
        <f aca="true" t="shared" si="2" ref="V2:V7">COUNTIF($B2:$S2,"●")</f>
        <v>2</v>
      </c>
      <c r="W2" s="12">
        <f aca="true" t="shared" si="3" ref="W2:W7">COUNTIF($B2:$S2,"△")</f>
        <v>0</v>
      </c>
      <c r="X2" s="13">
        <f aca="true" t="shared" si="4" ref="X2:X7">B2+E2+H2+K2+N2+Q2</f>
        <v>35</v>
      </c>
      <c r="Y2" s="13">
        <f aca="true" t="shared" si="5" ref="Y2:Y7">D2+G2+J2+M2+P2+S2</f>
        <v>16</v>
      </c>
      <c r="Z2" s="18">
        <f aca="true" t="shared" si="6" ref="Z2:Z7">X2-Y2</f>
        <v>19</v>
      </c>
    </row>
    <row r="3" spans="1:26" ht="90" customHeight="1">
      <c r="A3" s="16" t="str">
        <f>'ﾌﾞﾛｯｸ別'!C37</f>
        <v>南流ファイターズ</v>
      </c>
      <c r="B3" s="17">
        <v>2</v>
      </c>
      <c r="C3" s="40" t="str">
        <f>IF(B3="","",IF(B3=D3,"△",IF(B3&gt;D3,"○","●")))</f>
        <v>●</v>
      </c>
      <c r="D3" s="15">
        <v>3</v>
      </c>
      <c r="E3" s="73"/>
      <c r="F3" s="74"/>
      <c r="G3" s="75"/>
      <c r="H3" s="17">
        <v>21</v>
      </c>
      <c r="I3" s="40" t="str">
        <f>IF(H3="","",IF(H3=J3,"△",IF(H3&gt;J3,"○","●")))</f>
        <v>○</v>
      </c>
      <c r="J3" s="15">
        <v>0</v>
      </c>
      <c r="K3" s="17">
        <v>7</v>
      </c>
      <c r="L3" s="40" t="str">
        <f>IF(K3="","",IF(K3=M3,"△",IF(K3&gt;M3,"○","●")))</f>
        <v>○</v>
      </c>
      <c r="M3" s="15">
        <v>4</v>
      </c>
      <c r="N3" s="17">
        <v>12</v>
      </c>
      <c r="O3" s="40" t="str">
        <f>IF(N3="","",IF(N3=P3,"△",IF(N3&gt;P3,"○","●")))</f>
        <v>○</v>
      </c>
      <c r="P3" s="15">
        <v>1</v>
      </c>
      <c r="Q3" s="17">
        <v>20</v>
      </c>
      <c r="R3" s="40" t="str">
        <f>IF(Q3="","",IF(Q3=S3,"△",IF(Q3&gt;S3,"○","●")))</f>
        <v>○</v>
      </c>
      <c r="S3" s="15">
        <v>8</v>
      </c>
      <c r="T3" s="11">
        <f t="shared" si="0"/>
        <v>5</v>
      </c>
      <c r="U3" s="12">
        <f t="shared" si="1"/>
        <v>4</v>
      </c>
      <c r="V3" s="12">
        <f t="shared" si="2"/>
        <v>1</v>
      </c>
      <c r="W3" s="12">
        <f t="shared" si="3"/>
        <v>0</v>
      </c>
      <c r="X3" s="13">
        <f t="shared" si="4"/>
        <v>62</v>
      </c>
      <c r="Y3" s="13">
        <f t="shared" si="5"/>
        <v>16</v>
      </c>
      <c r="Z3" s="18">
        <f t="shared" si="6"/>
        <v>46</v>
      </c>
    </row>
    <row r="4" spans="1:26" ht="90" customHeight="1">
      <c r="A4" s="16" t="str">
        <f>'ﾌﾞﾛｯｸ別'!C38</f>
        <v>流山マリーンズ</v>
      </c>
      <c r="B4" s="17">
        <v>9</v>
      </c>
      <c r="C4" s="40" t="str">
        <f>IF(B4="","",IF(B4=D4,"△",IF(B4&gt;D4,"○","●")))</f>
        <v>○</v>
      </c>
      <c r="D4" s="15">
        <v>7</v>
      </c>
      <c r="E4" s="17">
        <v>0</v>
      </c>
      <c r="F4" s="40" t="str">
        <f>IF(E4="","",IF(E4=G4,"△",IF(E4&gt;G4,"○","●")))</f>
        <v>●</v>
      </c>
      <c r="G4" s="15">
        <v>21</v>
      </c>
      <c r="H4" s="73"/>
      <c r="I4" s="74"/>
      <c r="J4" s="75"/>
      <c r="K4" s="17">
        <v>3</v>
      </c>
      <c r="L4" s="40" t="str">
        <f>IF(K4="","",IF(K4=M4,"△",IF(K4&gt;M4,"○","●")))</f>
        <v>●</v>
      </c>
      <c r="M4" s="15">
        <v>11</v>
      </c>
      <c r="N4" s="17">
        <v>6</v>
      </c>
      <c r="O4" s="40" t="str">
        <f>IF(N4="","",IF(N4=P4,"△",IF(N4&gt;P4,"○","●")))</f>
        <v>●</v>
      </c>
      <c r="P4" s="15">
        <v>9</v>
      </c>
      <c r="Q4" s="17">
        <v>20</v>
      </c>
      <c r="R4" s="40" t="str">
        <f>IF(Q4="","",IF(Q4=S4,"△",IF(Q4&gt;S4,"○","●")))</f>
        <v>○</v>
      </c>
      <c r="S4" s="15">
        <v>3</v>
      </c>
      <c r="T4" s="11">
        <f t="shared" si="0"/>
        <v>5</v>
      </c>
      <c r="U4" s="12">
        <f t="shared" si="1"/>
        <v>2</v>
      </c>
      <c r="V4" s="12">
        <f t="shared" si="2"/>
        <v>3</v>
      </c>
      <c r="W4" s="12">
        <f t="shared" si="3"/>
        <v>0</v>
      </c>
      <c r="X4" s="13">
        <f t="shared" si="4"/>
        <v>38</v>
      </c>
      <c r="Y4" s="13">
        <f t="shared" si="5"/>
        <v>51</v>
      </c>
      <c r="Z4" s="18">
        <f t="shared" si="6"/>
        <v>-13</v>
      </c>
    </row>
    <row r="5" spans="1:26" ht="90" customHeight="1">
      <c r="A5" s="16" t="str">
        <f>'ﾌﾞﾛｯｸ別'!C39</f>
        <v>カージナルス</v>
      </c>
      <c r="B5" s="17">
        <v>5</v>
      </c>
      <c r="C5" s="40" t="str">
        <f>IF(B5="","",IF(B5=D5,"△",IF(B5&gt;D5,"○","●")))</f>
        <v>○</v>
      </c>
      <c r="D5" s="15">
        <v>1</v>
      </c>
      <c r="E5" s="17">
        <v>4</v>
      </c>
      <c r="F5" s="40" t="str">
        <f>IF(E5="","",IF(E5=G5,"△",IF(E5&gt;G5,"○","●")))</f>
        <v>●</v>
      </c>
      <c r="G5" s="15">
        <v>7</v>
      </c>
      <c r="H5" s="17">
        <v>11</v>
      </c>
      <c r="I5" s="40" t="str">
        <f>IF(H5="","",IF(H5=J5,"△",IF(H5&gt;J5,"○","●")))</f>
        <v>○</v>
      </c>
      <c r="J5" s="15">
        <v>3</v>
      </c>
      <c r="K5" s="73"/>
      <c r="L5" s="74"/>
      <c r="M5" s="75"/>
      <c r="N5" s="17">
        <v>7</v>
      </c>
      <c r="O5" s="40" t="str">
        <f>IF(N5="","",IF(N5=P5,"△",IF(N5&gt;P5,"○","●")))</f>
        <v>○</v>
      </c>
      <c r="P5" s="15">
        <v>4</v>
      </c>
      <c r="Q5" s="17">
        <v>28</v>
      </c>
      <c r="R5" s="40" t="str">
        <f>IF(Q5="","",IF(Q5=S5,"△",IF(Q5&gt;S5,"○","●")))</f>
        <v>○</v>
      </c>
      <c r="S5" s="15">
        <v>2</v>
      </c>
      <c r="T5" s="11">
        <f t="shared" si="0"/>
        <v>5</v>
      </c>
      <c r="U5" s="12">
        <f t="shared" si="1"/>
        <v>4</v>
      </c>
      <c r="V5" s="12">
        <f t="shared" si="2"/>
        <v>1</v>
      </c>
      <c r="W5" s="12">
        <f t="shared" si="3"/>
        <v>0</v>
      </c>
      <c r="X5" s="13">
        <f t="shared" si="4"/>
        <v>55</v>
      </c>
      <c r="Y5" s="13">
        <f t="shared" si="5"/>
        <v>17</v>
      </c>
      <c r="Z5" s="18">
        <f t="shared" si="6"/>
        <v>38</v>
      </c>
    </row>
    <row r="6" spans="1:26" ht="90" customHeight="1">
      <c r="A6" s="16" t="str">
        <f>'ﾌﾞﾛｯｸ別'!C40</f>
        <v>江戸川台フェニックス</v>
      </c>
      <c r="B6" s="17"/>
      <c r="C6" s="40">
        <f>IF(B6="","",IF(B6=D6,"△",IF(B6&gt;D6,"○","●")))</f>
      </c>
      <c r="D6" s="15"/>
      <c r="E6" s="17">
        <v>1</v>
      </c>
      <c r="F6" s="40" t="str">
        <f>IF(E6="","",IF(E6=G6,"△",IF(E6&gt;G6,"○","●")))</f>
        <v>●</v>
      </c>
      <c r="G6" s="15">
        <v>12</v>
      </c>
      <c r="H6" s="17">
        <v>9</v>
      </c>
      <c r="I6" s="40" t="str">
        <f>IF(H6="","",IF(H6=J6,"△",IF(H6&gt;J6,"○","●")))</f>
        <v>○</v>
      </c>
      <c r="J6" s="15">
        <v>6</v>
      </c>
      <c r="K6" s="17">
        <v>4</v>
      </c>
      <c r="L6" s="40" t="str">
        <f>IF(K6="","",IF(K6=M6,"△",IF(K6&gt;M6,"○","●")))</f>
        <v>●</v>
      </c>
      <c r="M6" s="15">
        <v>7</v>
      </c>
      <c r="N6" s="73"/>
      <c r="O6" s="74"/>
      <c r="P6" s="75"/>
      <c r="Q6" s="17">
        <v>21</v>
      </c>
      <c r="R6" s="40" t="str">
        <f>IF(Q6="","",IF(Q6=S6,"△",IF(Q6&gt;S6,"○","●")))</f>
        <v>○</v>
      </c>
      <c r="S6" s="15">
        <v>1</v>
      </c>
      <c r="T6" s="11">
        <f t="shared" si="0"/>
        <v>4</v>
      </c>
      <c r="U6" s="12">
        <f t="shared" si="1"/>
        <v>2</v>
      </c>
      <c r="V6" s="12">
        <f t="shared" si="2"/>
        <v>2</v>
      </c>
      <c r="W6" s="12">
        <f t="shared" si="3"/>
        <v>0</v>
      </c>
      <c r="X6" s="13">
        <f t="shared" si="4"/>
        <v>35</v>
      </c>
      <c r="Y6" s="13">
        <f t="shared" si="5"/>
        <v>26</v>
      </c>
      <c r="Z6" s="18">
        <f t="shared" si="6"/>
        <v>9</v>
      </c>
    </row>
    <row r="7" spans="1:26" ht="90" customHeight="1">
      <c r="A7" s="16" t="str">
        <f>'ﾌﾞﾛｯｸ別'!C41</f>
        <v>流山シャークス</v>
      </c>
      <c r="B7" s="17">
        <v>0</v>
      </c>
      <c r="C7" s="40" t="str">
        <f>IF(B7="","",IF(B7=D7,"△",IF(B7&gt;D7,"○","●")))</f>
        <v>●</v>
      </c>
      <c r="D7" s="15">
        <v>24</v>
      </c>
      <c r="E7" s="17">
        <v>8</v>
      </c>
      <c r="F7" s="40" t="str">
        <f>IF(E7="","",IF(E7=G7,"△",IF(E7&gt;G7,"○","●")))</f>
        <v>●</v>
      </c>
      <c r="G7" s="15">
        <v>20</v>
      </c>
      <c r="H7" s="17">
        <v>3</v>
      </c>
      <c r="I7" s="40" t="str">
        <f>IF(H7="","",IF(H7=J7,"△",IF(H7&gt;J7,"○","●")))</f>
        <v>●</v>
      </c>
      <c r="J7" s="15">
        <v>20</v>
      </c>
      <c r="K7" s="17">
        <v>2</v>
      </c>
      <c r="L7" s="40" t="str">
        <f>IF(K7="","",IF(K7=M7,"△",IF(K7&gt;M7,"○","●")))</f>
        <v>●</v>
      </c>
      <c r="M7" s="15">
        <v>28</v>
      </c>
      <c r="N7" s="17">
        <v>1</v>
      </c>
      <c r="O7" s="40" t="str">
        <f>IF(N7="","",IF(N7=P7,"△",IF(N7&gt;P7,"○","●")))</f>
        <v>●</v>
      </c>
      <c r="P7" s="15">
        <v>21</v>
      </c>
      <c r="Q7" s="73"/>
      <c r="R7" s="74"/>
      <c r="S7" s="75"/>
      <c r="T7" s="11">
        <f t="shared" si="0"/>
        <v>5</v>
      </c>
      <c r="U7" s="12">
        <f t="shared" si="1"/>
        <v>0</v>
      </c>
      <c r="V7" s="12">
        <f t="shared" si="2"/>
        <v>5</v>
      </c>
      <c r="W7" s="12">
        <f t="shared" si="3"/>
        <v>0</v>
      </c>
      <c r="X7" s="13">
        <f t="shared" si="4"/>
        <v>14</v>
      </c>
      <c r="Y7" s="13">
        <f t="shared" si="5"/>
        <v>113</v>
      </c>
      <c r="Z7" s="18">
        <f t="shared" si="6"/>
        <v>-99</v>
      </c>
    </row>
  </sheetData>
  <sheetProtection/>
  <mergeCells count="12">
    <mergeCell ref="E3:G3"/>
    <mergeCell ref="B2:D2"/>
    <mergeCell ref="E1:G1"/>
    <mergeCell ref="B1:D1"/>
    <mergeCell ref="Q1:S1"/>
    <mergeCell ref="Q7:S7"/>
    <mergeCell ref="H4:J4"/>
    <mergeCell ref="K5:M5"/>
    <mergeCell ref="N6:P6"/>
    <mergeCell ref="N1:P1"/>
    <mergeCell ref="H1:J1"/>
    <mergeCell ref="K1:M1"/>
  </mergeCells>
  <dataValidations count="2">
    <dataValidation allowBlank="1" showInputMessage="1" showErrorMessage="1" imeMode="hiragana" sqref="A2:A7 R1:R65536 O1:O65536 L1:L65536 I1:I65536 F1:F65536 C1:C65536"/>
    <dataValidation allowBlank="1" showInputMessage="1" showErrorMessage="1" imeMode="off" sqref="S2:Z7 P2:Q7 M2:N7 J2:K7 G2:H7 B2:B7 D2:E7"/>
  </dataValidations>
  <printOptions horizontalCentered="1"/>
  <pageMargins left="0.35433070866141736" right="0.1968503937007874" top="0.8661417322834646" bottom="0.2755905511811024" header="0.5118110236220472" footer="0.1968503937007874"/>
  <pageSetup horizontalDpi="600" verticalDpi="600" orientation="landscape" paperSize="9" scale="89" r:id="rId1"/>
  <headerFooter alignWithMargins="0">
    <oddHeader>&amp;C&amp;18第26回北部地区主催少年野球大会（研修Bブロック）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B10" sqref="B10"/>
    </sheetView>
  </sheetViews>
  <sheetFormatPr defaultColWidth="8.796875" defaultRowHeight="17.25"/>
  <cols>
    <col min="1" max="1" width="3.69921875" style="0" bestFit="1" customWidth="1"/>
    <col min="2" max="2" width="20.59765625" style="4" customWidth="1"/>
  </cols>
  <sheetData>
    <row r="1" spans="1:2" ht="17.25">
      <c r="A1" s="1"/>
      <c r="B1" s="2"/>
    </row>
    <row r="2" spans="1:2" ht="17.25">
      <c r="A2" s="1" t="s">
        <v>0</v>
      </c>
      <c r="B2" s="4" t="s">
        <v>67</v>
      </c>
    </row>
    <row r="3" spans="1:2" ht="17.25">
      <c r="A3" s="1" t="s">
        <v>1</v>
      </c>
      <c r="B3" s="3" t="s">
        <v>53</v>
      </c>
    </row>
    <row r="4" spans="1:2" ht="17.25">
      <c r="A4" s="1" t="s">
        <v>2</v>
      </c>
      <c r="B4" s="3" t="s">
        <v>39</v>
      </c>
    </row>
    <row r="5" spans="1:2" ht="17.25">
      <c r="A5" s="1" t="s">
        <v>3</v>
      </c>
      <c r="B5" s="3" t="s">
        <v>46</v>
      </c>
    </row>
    <row r="6" spans="1:2" ht="17.25">
      <c r="A6" s="1" t="s">
        <v>4</v>
      </c>
      <c r="B6" s="3" t="s">
        <v>43</v>
      </c>
    </row>
    <row r="7" spans="1:2" ht="17.25">
      <c r="A7" s="1" t="s">
        <v>5</v>
      </c>
      <c r="B7" s="9" t="s">
        <v>69</v>
      </c>
    </row>
    <row r="8" spans="1:2" ht="17.25">
      <c r="A8" s="1" t="s">
        <v>6</v>
      </c>
      <c r="B8" s="3" t="s">
        <v>49</v>
      </c>
    </row>
    <row r="9" spans="1:2" ht="17.25">
      <c r="A9" s="1" t="s">
        <v>7</v>
      </c>
      <c r="B9" s="3" t="s">
        <v>44</v>
      </c>
    </row>
    <row r="10" spans="1:2" ht="17.25">
      <c r="A10" s="1" t="s">
        <v>8</v>
      </c>
      <c r="B10" s="3" t="s">
        <v>50</v>
      </c>
    </row>
    <row r="11" spans="1:2" ht="17.25">
      <c r="A11" s="1" t="s">
        <v>9</v>
      </c>
      <c r="B11" s="9" t="s">
        <v>58</v>
      </c>
    </row>
    <row r="12" spans="1:2" ht="17.25">
      <c r="A12" s="1" t="s">
        <v>10</v>
      </c>
      <c r="B12" s="9" t="s">
        <v>68</v>
      </c>
    </row>
    <row r="13" spans="1:2" ht="17.25">
      <c r="A13" s="1" t="s">
        <v>55</v>
      </c>
      <c r="B13" s="3" t="s">
        <v>47</v>
      </c>
    </row>
    <row r="14" spans="1:2" ht="17.25">
      <c r="A14" s="1" t="s">
        <v>56</v>
      </c>
      <c r="B14" s="3" t="s">
        <v>40</v>
      </c>
    </row>
    <row r="15" spans="1:2" ht="17.25">
      <c r="A15" s="1" t="s">
        <v>57</v>
      </c>
      <c r="B15" s="9" t="s">
        <v>45</v>
      </c>
    </row>
    <row r="16" ht="17.25">
      <c r="A16" s="1" t="s">
        <v>26</v>
      </c>
    </row>
    <row r="17" spans="1:2" ht="17.25">
      <c r="A17" s="1" t="s">
        <v>11</v>
      </c>
      <c r="B17" s="4" t="s">
        <v>74</v>
      </c>
    </row>
    <row r="18" spans="1:2" ht="17.25">
      <c r="A18" s="1" t="s">
        <v>12</v>
      </c>
      <c r="B18" s="9" t="s">
        <v>52</v>
      </c>
    </row>
    <row r="19" spans="1:2" ht="17.25">
      <c r="A19" s="1" t="s">
        <v>13</v>
      </c>
      <c r="B19" s="3" t="s">
        <v>42</v>
      </c>
    </row>
    <row r="20" spans="1:2" ht="17.25">
      <c r="A20" s="1" t="s">
        <v>15</v>
      </c>
      <c r="B20" s="3" t="s">
        <v>48</v>
      </c>
    </row>
    <row r="21" ht="17.25">
      <c r="A21" s="1" t="s">
        <v>37</v>
      </c>
    </row>
    <row r="22" ht="17.25">
      <c r="A22" s="1"/>
    </row>
    <row r="23" spans="1:2" ht="17.25">
      <c r="A23" s="1" t="s">
        <v>17</v>
      </c>
      <c r="B23" s="3" t="s">
        <v>53</v>
      </c>
    </row>
    <row r="24" spans="1:2" ht="17.25">
      <c r="A24" s="1" t="s">
        <v>18</v>
      </c>
      <c r="B24" s="3" t="s">
        <v>49</v>
      </c>
    </row>
    <row r="25" spans="1:2" ht="17.25">
      <c r="A25" s="1" t="s">
        <v>19</v>
      </c>
      <c r="B25" s="3" t="s">
        <v>43</v>
      </c>
    </row>
    <row r="26" spans="1:2" ht="17.25">
      <c r="A26" s="1" t="s">
        <v>20</v>
      </c>
      <c r="B26" s="3" t="s">
        <v>41</v>
      </c>
    </row>
    <row r="27" spans="1:2" ht="17.25">
      <c r="A27" s="1" t="s">
        <v>21</v>
      </c>
      <c r="B27" s="9" t="s">
        <v>45</v>
      </c>
    </row>
    <row r="28" spans="1:2" ht="17.25">
      <c r="A28" s="1" t="s">
        <v>70</v>
      </c>
      <c r="B28" s="3" t="s">
        <v>44</v>
      </c>
    </row>
    <row r="29" spans="1:2" ht="17.25">
      <c r="A29" s="1" t="s">
        <v>75</v>
      </c>
      <c r="B29" s="3" t="s">
        <v>50</v>
      </c>
    </row>
    <row r="30" spans="1:2" ht="17.25">
      <c r="A30" s="1" t="s">
        <v>22</v>
      </c>
      <c r="B30" s="4" t="s">
        <v>67</v>
      </c>
    </row>
    <row r="31" spans="1:2" ht="17.25">
      <c r="A31" s="1" t="s">
        <v>23</v>
      </c>
      <c r="B31" s="3" t="s">
        <v>42</v>
      </c>
    </row>
    <row r="32" spans="1:2" ht="17.25">
      <c r="A32" s="1" t="s">
        <v>24</v>
      </c>
      <c r="B32" s="3" t="s">
        <v>40</v>
      </c>
    </row>
    <row r="33" spans="1:2" ht="17.25">
      <c r="A33" s="1" t="s">
        <v>25</v>
      </c>
      <c r="B33" s="3" t="s">
        <v>39</v>
      </c>
    </row>
    <row r="34" spans="1:2" ht="17.25">
      <c r="A34" s="1" t="s">
        <v>59</v>
      </c>
      <c r="B34" s="3" t="s">
        <v>46</v>
      </c>
    </row>
    <row r="35" spans="1:2" ht="17.25">
      <c r="A35" s="1" t="s">
        <v>71</v>
      </c>
      <c r="B35" s="3" t="s">
        <v>48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STN02</cp:lastModifiedBy>
  <cp:lastPrinted>2010-08-10T00:55:16Z</cp:lastPrinted>
  <dcterms:created xsi:type="dcterms:W3CDTF">2004-09-10T07:52:35Z</dcterms:created>
  <dcterms:modified xsi:type="dcterms:W3CDTF">2010-08-10T00:55:22Z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