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50" windowWidth="15480" windowHeight="11640" tabRatio="733" activeTab="0"/>
  </bookViews>
  <sheets>
    <sheet name="決勝ﾄｰﾅﾒﾝﾄ" sheetId="1" r:id="rId1"/>
    <sheet name="ﾌﾞﾛｯｸ別" sheetId="2" r:id="rId2"/>
    <sheet name="Aﾌﾞﾛｯｸ" sheetId="3" r:id="rId3"/>
    <sheet name="Bﾌﾞﾛｯｸ" sheetId="4" r:id="rId4"/>
    <sheet name="Cﾌﾞﾛｯｸ" sheetId="5" r:id="rId5"/>
    <sheet name="Dﾌﾞﾛｯｸ" sheetId="6" r:id="rId6"/>
    <sheet name="研修Aﾌﾞﾛｯｸ" sheetId="7" r:id="rId7"/>
    <sheet name="研修Bﾌﾞﾛｯｸ" sheetId="8" r:id="rId8"/>
    <sheet name="参加ﾁｰﾑ名" sheetId="9" r:id="rId9"/>
  </sheets>
  <definedNames>
    <definedName name="_xlnm.Print_Area" localSheetId="1">'ﾌﾞﾛｯｸ別'!$B$1:$I$43</definedName>
    <definedName name="_xlnm.Print_Area" localSheetId="0">'決勝ﾄｰﾅﾒﾝﾄ'!$A$1:$J$34</definedName>
    <definedName name="_xlnm.Print_Area" localSheetId="7">'研修Bﾌﾞﾛｯｸ'!$A$1:$AC$8</definedName>
  </definedNames>
  <calcPr fullCalcOnLoad="1"/>
</workbook>
</file>

<file path=xl/sharedStrings.xml><?xml version="1.0" encoding="utf-8"?>
<sst xmlns="http://schemas.openxmlformats.org/spreadsheetml/2006/main" count="385" uniqueCount="104">
  <si>
    <t>A0</t>
  </si>
  <si>
    <t>A1</t>
  </si>
  <si>
    <t>A2</t>
  </si>
  <si>
    <t>A3</t>
  </si>
  <si>
    <t>A4</t>
  </si>
  <si>
    <t>B0</t>
  </si>
  <si>
    <t>B1</t>
  </si>
  <si>
    <t>B2</t>
  </si>
  <si>
    <t>B3</t>
  </si>
  <si>
    <t>B4</t>
  </si>
  <si>
    <t>C0</t>
  </si>
  <si>
    <t>C1</t>
  </si>
  <si>
    <t>C2</t>
  </si>
  <si>
    <t>C3</t>
  </si>
  <si>
    <t>D0</t>
  </si>
  <si>
    <t>D1</t>
  </si>
  <si>
    <t>D2</t>
  </si>
  <si>
    <t>D2</t>
  </si>
  <si>
    <t>D3</t>
  </si>
  <si>
    <t>D3</t>
  </si>
  <si>
    <t>E0</t>
  </si>
  <si>
    <t>E1</t>
  </si>
  <si>
    <t>E2</t>
  </si>
  <si>
    <t>E3</t>
  </si>
  <si>
    <t>E4</t>
  </si>
  <si>
    <t>E5</t>
  </si>
  <si>
    <t>F0</t>
  </si>
  <si>
    <t>F1</t>
  </si>
  <si>
    <t>F2</t>
  </si>
  <si>
    <t>F3</t>
  </si>
  <si>
    <t>F4</t>
  </si>
  <si>
    <t>F5</t>
  </si>
  <si>
    <t>C4</t>
  </si>
  <si>
    <t>Aチーム</t>
  </si>
  <si>
    <t>研修チーム</t>
  </si>
  <si>
    <t>Aﾌﾞﾛｯｸ</t>
  </si>
  <si>
    <t>Bﾌﾞﾛｯｸ</t>
  </si>
  <si>
    <t>Cﾌﾞﾛｯｸ</t>
  </si>
  <si>
    <t>Dﾌﾞﾛｯｸ</t>
  </si>
  <si>
    <t>試合</t>
  </si>
  <si>
    <t>勝数</t>
  </si>
  <si>
    <t>負数</t>
  </si>
  <si>
    <t>引分</t>
  </si>
  <si>
    <t>総得点</t>
  </si>
  <si>
    <t>総失点</t>
  </si>
  <si>
    <t>得失点差</t>
  </si>
  <si>
    <t>Aﾌﾞﾛｯｸ</t>
  </si>
  <si>
    <t>計</t>
  </si>
  <si>
    <t>Aブロック</t>
  </si>
  <si>
    <t>Bブロック</t>
  </si>
  <si>
    <t>第22回ヤマナカスポーツ杯決勝トーナメント表</t>
  </si>
  <si>
    <t>3位決定戦〔平成  年  月  日：                 〕</t>
  </si>
  <si>
    <t>D4</t>
  </si>
  <si>
    <t>○</t>
  </si>
  <si>
    <t>●</t>
  </si>
  <si>
    <t>ブロックをクリックして頂ければ、試合結果の詳細が見られます。</t>
  </si>
  <si>
    <t>大船コンドルズ</t>
  </si>
  <si>
    <t>カージナルス</t>
  </si>
  <si>
    <t>流山マリーンズ</t>
  </si>
  <si>
    <t>小田急ライオンズ</t>
  </si>
  <si>
    <t>ありんこアントス</t>
  </si>
  <si>
    <t>泉ドラゴンＺ</t>
  </si>
  <si>
    <t>八木南クラブ</t>
  </si>
  <si>
    <t>南流ファイターズ</t>
  </si>
  <si>
    <t>初石クーガーズ</t>
  </si>
  <si>
    <t>流山ホークス</t>
  </si>
  <si>
    <t>北柏レッドファイターズ</t>
  </si>
  <si>
    <t>加岸ベアーズ</t>
  </si>
  <si>
    <t>東深井ファイナルズ</t>
  </si>
  <si>
    <t>江戸川台フェニックス</t>
  </si>
  <si>
    <t>西深井レッドスターズ</t>
  </si>
  <si>
    <t>伊勢原ジャガーズ</t>
  </si>
  <si>
    <t>前ヶ崎クラブ</t>
  </si>
  <si>
    <t>流山シャークス</t>
  </si>
  <si>
    <t>鰭ヶ崎ジュニアフィンズ</t>
  </si>
  <si>
    <t>長崎ＦＬＢ</t>
  </si>
  <si>
    <t/>
  </si>
  <si>
    <t>流山マリーンズＢ１</t>
  </si>
  <si>
    <t>西原アローズ</t>
  </si>
  <si>
    <t>流山マリーンズＢ２</t>
  </si>
  <si>
    <t>試合</t>
  </si>
  <si>
    <t>F6</t>
  </si>
  <si>
    <t>向小金ファイターズ</t>
  </si>
  <si>
    <t>○</t>
  </si>
  <si>
    <t>●</t>
  </si>
  <si>
    <t>△</t>
  </si>
  <si>
    <t>全日程終了</t>
  </si>
  <si>
    <t>△</t>
  </si>
  <si>
    <t>決勝戦〔平成17年10月30日：東初石G〕</t>
  </si>
  <si>
    <t>ｶｰｼﾞﾅﾙｽ</t>
  </si>
  <si>
    <t>鰭ヶ崎ｼﾞｭﾆｱﾌｨﾝｽﾞ</t>
  </si>
  <si>
    <t>決勝戦〔平成17年11月5日：ﾄｰﾊﾝG〕</t>
  </si>
  <si>
    <t>初石クーガーズ</t>
  </si>
  <si>
    <t>-</t>
  </si>
  <si>
    <t>小田急ライオンズ</t>
  </si>
  <si>
    <t>準決勝第1試合〔平成17年11月5日：ﾄｰﾊﾝG〕</t>
  </si>
  <si>
    <t>加岸ベアーズ</t>
  </si>
  <si>
    <t>1×</t>
  </si>
  <si>
    <t>準決勝第2試合〔平成17年11月5日：ﾄｰﾊﾝG〕</t>
  </si>
  <si>
    <t>前ヶ崎クラブ</t>
  </si>
  <si>
    <t>3×</t>
  </si>
  <si>
    <t>南流ファイターズ</t>
  </si>
  <si>
    <t>-</t>
  </si>
  <si>
    <t>1×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</si>
</sst>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47"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7"/>
      <name val="ＭＳ Ｐ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u val="single"/>
      <sz val="14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4"/>
      <color indexed="17"/>
      <name val="ＭＳ 明朝"/>
      <family val="1"/>
    </font>
    <font>
      <sz val="14"/>
      <color indexed="20"/>
      <name val="ＭＳ 明朝"/>
      <family val="1"/>
    </font>
    <font>
      <sz val="14"/>
      <color indexed="60"/>
      <name val="ＭＳ 明朝"/>
      <family val="1"/>
    </font>
    <font>
      <sz val="14"/>
      <color indexed="62"/>
      <name val="ＭＳ 明朝"/>
      <family val="1"/>
    </font>
    <font>
      <b/>
      <sz val="14"/>
      <color indexed="63"/>
      <name val="ＭＳ 明朝"/>
      <family val="1"/>
    </font>
    <font>
      <b/>
      <sz val="14"/>
      <color indexed="52"/>
      <name val="ＭＳ 明朝"/>
      <family val="1"/>
    </font>
    <font>
      <sz val="14"/>
      <color indexed="52"/>
      <name val="ＭＳ 明朝"/>
      <family val="1"/>
    </font>
    <font>
      <b/>
      <sz val="14"/>
      <color indexed="9"/>
      <name val="ＭＳ 明朝"/>
      <family val="1"/>
    </font>
    <font>
      <sz val="14"/>
      <color indexed="10"/>
      <name val="ＭＳ 明朝"/>
      <family val="1"/>
    </font>
    <font>
      <i/>
      <sz val="14"/>
      <color indexed="23"/>
      <name val="ＭＳ 明朝"/>
      <family val="1"/>
    </font>
    <font>
      <b/>
      <sz val="14"/>
      <color indexed="8"/>
      <name val="ＭＳ 明朝"/>
      <family val="1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14"/>
      <color theme="1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80" fontId="0" fillId="0" borderId="0" xfId="0" applyNumberFormat="1" applyAlignment="1">
      <alignment vertical="center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vertical="center"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 vertical="center"/>
    </xf>
    <xf numFmtId="180" fontId="11" fillId="0" borderId="15" xfId="0" applyNumberFormat="1" applyFont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 applyProtection="1">
      <alignment horizontal="left" vertical="center" shrinkToFit="1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left" vertical="center" shrinkToFit="1"/>
      <protection/>
    </xf>
    <xf numFmtId="0" fontId="11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180" fontId="0" fillId="34" borderId="11" xfId="0" applyNumberFormat="1" applyFont="1" applyFill="1" applyBorder="1" applyAlignment="1">
      <alignment vertical="center"/>
    </xf>
    <xf numFmtId="0" fontId="1" fillId="34" borderId="13" xfId="43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 shrinkToFit="1"/>
    </xf>
    <xf numFmtId="180" fontId="0" fillId="34" borderId="15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vertical="center"/>
    </xf>
    <xf numFmtId="180" fontId="0" fillId="34" borderId="10" xfId="0" applyNumberForma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80" fontId="0" fillId="34" borderId="11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80" fontId="0" fillId="34" borderId="12" xfId="0" applyNumberFormat="1" applyFill="1" applyBorder="1" applyAlignment="1">
      <alignment vertical="center"/>
    </xf>
    <xf numFmtId="0" fontId="1" fillId="34" borderId="13" xfId="43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textRotation="255" shrinkToFit="1"/>
    </xf>
    <xf numFmtId="0" fontId="11" fillId="0" borderId="25" xfId="0" applyFont="1" applyBorder="1" applyAlignment="1">
      <alignment horizontal="center" vertical="center" textRotation="255" shrinkToFit="1"/>
    </xf>
    <xf numFmtId="0" fontId="11" fillId="0" borderId="26" xfId="0" applyFont="1" applyBorder="1" applyAlignment="1">
      <alignment horizontal="center" vertical="center" textRotation="255" shrinkToFit="1"/>
    </xf>
    <xf numFmtId="0" fontId="11" fillId="0" borderId="24" xfId="0" applyFont="1" applyFill="1" applyBorder="1" applyAlignment="1">
      <alignment horizontal="center" vertical="center" textRotation="255" shrinkToFit="1"/>
    </xf>
    <xf numFmtId="0" fontId="11" fillId="0" borderId="25" xfId="0" applyFont="1" applyFill="1" applyBorder="1" applyAlignment="1">
      <alignment horizontal="center" vertical="center" textRotation="255" shrinkToFit="1"/>
    </xf>
    <xf numFmtId="0" fontId="11" fillId="0" borderId="26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0"/>
  <sheetViews>
    <sheetView showGridLines="0" tabSelected="1" zoomScalePageLayoutView="0" workbookViewId="0" topLeftCell="A1">
      <selection activeCell="A1" sqref="A1:I1"/>
    </sheetView>
  </sheetViews>
  <sheetFormatPr defaultColWidth="8.796875" defaultRowHeight="17.25"/>
  <cols>
    <col min="1" max="1" width="18.69921875" style="0" customWidth="1"/>
    <col min="2" max="10" width="5.69921875" style="0" customWidth="1"/>
  </cols>
  <sheetData>
    <row r="1" spans="1:9" ht="18.75">
      <c r="A1" s="62" t="s">
        <v>50</v>
      </c>
      <c r="B1" s="62"/>
      <c r="C1" s="62"/>
      <c r="D1" s="62"/>
      <c r="E1" s="62"/>
      <c r="F1" s="62"/>
      <c r="G1" s="62"/>
      <c r="H1" s="62"/>
      <c r="I1" s="62"/>
    </row>
    <row r="2" spans="1:9" ht="18.75">
      <c r="A2" s="9"/>
      <c r="B2" s="9"/>
      <c r="C2" s="9"/>
      <c r="D2" s="9"/>
      <c r="E2" s="9"/>
      <c r="F2" s="9"/>
      <c r="G2" s="9"/>
      <c r="H2" s="9"/>
      <c r="I2" s="9"/>
    </row>
    <row r="3" spans="1:9" ht="18.75">
      <c r="A3" s="61" t="s">
        <v>48</v>
      </c>
      <c r="B3" s="61"/>
      <c r="C3" s="61"/>
      <c r="D3" s="61"/>
      <c r="E3" s="61"/>
      <c r="F3" s="61"/>
      <c r="G3" s="61"/>
      <c r="H3" s="61"/>
      <c r="I3" s="61"/>
    </row>
    <row r="4" spans="1:9" ht="18.75">
      <c r="A4" s="12"/>
      <c r="B4" s="12"/>
      <c r="C4" s="12"/>
      <c r="D4" s="12"/>
      <c r="E4" s="12"/>
      <c r="F4" s="12"/>
      <c r="G4" s="12"/>
      <c r="H4" s="12"/>
      <c r="I4" s="12"/>
    </row>
    <row r="5" spans="1:9" ht="18.75">
      <c r="A5" s="60" t="s">
        <v>91</v>
      </c>
      <c r="B5" s="60"/>
      <c r="C5" s="60"/>
      <c r="D5" s="60"/>
      <c r="E5" s="60"/>
      <c r="F5" s="60"/>
      <c r="G5" s="60"/>
      <c r="H5" s="60"/>
      <c r="I5" s="60"/>
    </row>
    <row r="6" spans="1:9" ht="18.7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 t="s">
        <v>47</v>
      </c>
    </row>
    <row r="7" spans="1:9" ht="18.75">
      <c r="A7" s="10" t="s">
        <v>92</v>
      </c>
      <c r="B7" s="10">
        <v>5</v>
      </c>
      <c r="C7" s="10">
        <v>0</v>
      </c>
      <c r="D7" s="10">
        <v>0</v>
      </c>
      <c r="E7" s="10">
        <v>0</v>
      </c>
      <c r="F7" s="10">
        <v>3</v>
      </c>
      <c r="G7" s="10">
        <v>4</v>
      </c>
      <c r="H7" s="10" t="s">
        <v>93</v>
      </c>
      <c r="I7" s="10">
        <v>12</v>
      </c>
    </row>
    <row r="8" spans="1:9" ht="18.75">
      <c r="A8" s="10" t="s">
        <v>94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 t="s">
        <v>93</v>
      </c>
      <c r="I8" s="10">
        <v>0</v>
      </c>
    </row>
    <row r="9" spans="1:9" ht="18.75">
      <c r="A9" s="11"/>
      <c r="B9" s="11"/>
      <c r="C9" s="11"/>
      <c r="D9" s="11"/>
      <c r="E9" s="11"/>
      <c r="F9" s="11"/>
      <c r="G9" s="11"/>
      <c r="H9" s="11"/>
      <c r="I9" s="11"/>
    </row>
    <row r="10" spans="1:9" ht="18.75">
      <c r="A10" s="60" t="s">
        <v>95</v>
      </c>
      <c r="B10" s="60"/>
      <c r="C10" s="60"/>
      <c r="D10" s="60"/>
      <c r="E10" s="60"/>
      <c r="F10" s="60"/>
      <c r="G10" s="60"/>
      <c r="H10" s="60"/>
      <c r="I10" s="60"/>
    </row>
    <row r="11" spans="1:9" ht="18.75">
      <c r="A11" s="10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 t="s">
        <v>47</v>
      </c>
    </row>
    <row r="12" spans="1:9" ht="18.75">
      <c r="A12" s="10" t="s">
        <v>96</v>
      </c>
      <c r="B12" s="10">
        <v>0</v>
      </c>
      <c r="C12" s="10">
        <v>1</v>
      </c>
      <c r="D12" s="10">
        <v>0</v>
      </c>
      <c r="E12" s="10">
        <v>0</v>
      </c>
      <c r="F12" s="10">
        <v>3</v>
      </c>
      <c r="G12" s="10" t="s">
        <v>93</v>
      </c>
      <c r="H12" s="10" t="s">
        <v>93</v>
      </c>
      <c r="I12" s="10">
        <v>4</v>
      </c>
    </row>
    <row r="13" spans="1:9" ht="18.75">
      <c r="A13" s="10" t="s">
        <v>92</v>
      </c>
      <c r="B13" s="10">
        <v>1</v>
      </c>
      <c r="C13" s="10">
        <v>0</v>
      </c>
      <c r="D13" s="10">
        <v>0</v>
      </c>
      <c r="E13" s="10">
        <v>3</v>
      </c>
      <c r="F13" s="10" t="s">
        <v>97</v>
      </c>
      <c r="G13" s="10" t="s">
        <v>93</v>
      </c>
      <c r="H13" s="10" t="s">
        <v>93</v>
      </c>
      <c r="I13" s="10">
        <v>5</v>
      </c>
    </row>
    <row r="15" spans="1:9" ht="18.75">
      <c r="A15" s="60" t="s">
        <v>98</v>
      </c>
      <c r="B15" s="60"/>
      <c r="C15" s="60"/>
      <c r="D15" s="60"/>
      <c r="E15" s="60"/>
      <c r="F15" s="60"/>
      <c r="G15" s="60"/>
      <c r="H15" s="60"/>
      <c r="I15" s="60"/>
    </row>
    <row r="16" spans="1:10" ht="18.75">
      <c r="A16" s="10"/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 t="s">
        <v>47</v>
      </c>
    </row>
    <row r="17" spans="1:10" ht="18.75">
      <c r="A17" s="10" t="s">
        <v>99</v>
      </c>
      <c r="B17" s="10">
        <v>2</v>
      </c>
      <c r="C17" s="10">
        <v>2</v>
      </c>
      <c r="D17" s="10">
        <v>1</v>
      </c>
      <c r="E17" s="10">
        <v>0</v>
      </c>
      <c r="F17" s="10">
        <v>1</v>
      </c>
      <c r="G17" s="10">
        <v>0</v>
      </c>
      <c r="H17" s="10">
        <v>7</v>
      </c>
      <c r="I17" s="10">
        <v>2</v>
      </c>
      <c r="J17" s="10">
        <v>15</v>
      </c>
    </row>
    <row r="18" spans="1:10" ht="18.75">
      <c r="A18" s="10" t="s">
        <v>94</v>
      </c>
      <c r="B18" s="10">
        <v>0</v>
      </c>
      <c r="C18" s="10">
        <v>0</v>
      </c>
      <c r="D18" s="10">
        <v>1</v>
      </c>
      <c r="E18" s="10">
        <v>2</v>
      </c>
      <c r="F18" s="10">
        <v>3</v>
      </c>
      <c r="G18" s="10">
        <v>2</v>
      </c>
      <c r="H18" s="10">
        <v>5</v>
      </c>
      <c r="I18" s="10" t="s">
        <v>100</v>
      </c>
      <c r="J18" s="10">
        <v>16</v>
      </c>
    </row>
    <row r="20" spans="1:9" ht="18.75">
      <c r="A20" s="61" t="s">
        <v>49</v>
      </c>
      <c r="B20" s="61"/>
      <c r="C20" s="61"/>
      <c r="D20" s="61"/>
      <c r="E20" s="61"/>
      <c r="F20" s="61"/>
      <c r="G20" s="61"/>
      <c r="H20" s="61"/>
      <c r="I20" s="61"/>
    </row>
    <row r="21" spans="1:9" ht="18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8.75">
      <c r="A22" s="60" t="s">
        <v>88</v>
      </c>
      <c r="B22" s="60"/>
      <c r="C22" s="60"/>
      <c r="D22" s="60"/>
      <c r="E22" s="60"/>
      <c r="F22" s="60"/>
      <c r="G22" s="60"/>
      <c r="H22" s="60"/>
      <c r="I22" s="60"/>
    </row>
    <row r="23" spans="1:10" ht="18.75">
      <c r="A23" s="10"/>
      <c r="B23" s="10">
        <v>1</v>
      </c>
      <c r="C23" s="10">
        <v>2</v>
      </c>
      <c r="D23" s="10">
        <v>3</v>
      </c>
      <c r="E23" s="10">
        <v>4</v>
      </c>
      <c r="F23" s="10">
        <v>5</v>
      </c>
      <c r="G23" s="10">
        <v>6</v>
      </c>
      <c r="H23" s="10">
        <v>7</v>
      </c>
      <c r="I23" s="10" t="s">
        <v>47</v>
      </c>
      <c r="J23" s="13"/>
    </row>
    <row r="24" spans="1:10" ht="18.75">
      <c r="A24" s="10" t="s">
        <v>89</v>
      </c>
      <c r="B24" s="10">
        <v>0</v>
      </c>
      <c r="C24" s="10">
        <v>0</v>
      </c>
      <c r="D24" s="10">
        <v>0</v>
      </c>
      <c r="E24" s="10">
        <v>0</v>
      </c>
      <c r="F24" s="10">
        <v>4</v>
      </c>
      <c r="G24" s="10">
        <v>0</v>
      </c>
      <c r="H24" s="10">
        <v>6</v>
      </c>
      <c r="I24" s="10">
        <v>10</v>
      </c>
      <c r="J24" s="13"/>
    </row>
    <row r="25" spans="1:10" ht="18.75">
      <c r="A25" s="10" t="s">
        <v>90</v>
      </c>
      <c r="B25" s="10">
        <v>0</v>
      </c>
      <c r="C25" s="10">
        <v>1</v>
      </c>
      <c r="D25" s="10">
        <v>0</v>
      </c>
      <c r="E25" s="10">
        <v>0</v>
      </c>
      <c r="F25" s="10">
        <v>4</v>
      </c>
      <c r="G25" s="10">
        <v>0</v>
      </c>
      <c r="H25" s="10">
        <v>1</v>
      </c>
      <c r="I25" s="10">
        <v>6</v>
      </c>
      <c r="J25" s="13"/>
    </row>
    <row r="26" spans="1:9" ht="18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8.75">
      <c r="A27" s="60" t="s">
        <v>51</v>
      </c>
      <c r="B27" s="60"/>
      <c r="C27" s="60"/>
      <c r="D27" s="60"/>
      <c r="E27" s="60"/>
      <c r="F27" s="60"/>
      <c r="G27" s="60"/>
      <c r="H27" s="60"/>
      <c r="I27" s="60"/>
    </row>
    <row r="28" spans="1:9" ht="18.7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0">
        <v>7</v>
      </c>
      <c r="I28" s="10" t="s">
        <v>47</v>
      </c>
    </row>
    <row r="29" spans="1:9" ht="18.75">
      <c r="A29" s="10" t="s">
        <v>101</v>
      </c>
      <c r="B29" s="10">
        <v>1</v>
      </c>
      <c r="C29" s="10">
        <v>4</v>
      </c>
      <c r="D29" s="10">
        <v>0</v>
      </c>
      <c r="E29" s="10">
        <v>2</v>
      </c>
      <c r="F29" s="10">
        <v>0</v>
      </c>
      <c r="G29" s="10">
        <v>0</v>
      </c>
      <c r="H29" s="10" t="s">
        <v>102</v>
      </c>
      <c r="I29" s="10">
        <v>7</v>
      </c>
    </row>
    <row r="30" spans="1:9" ht="18.75">
      <c r="A30" s="10" t="s">
        <v>94</v>
      </c>
      <c r="B30" s="10">
        <v>0</v>
      </c>
      <c r="C30" s="10">
        <v>0</v>
      </c>
      <c r="D30" s="10">
        <v>5</v>
      </c>
      <c r="E30" s="10">
        <v>3</v>
      </c>
      <c r="F30" s="10">
        <v>0</v>
      </c>
      <c r="G30" s="10" t="s">
        <v>103</v>
      </c>
      <c r="H30" s="10" t="s">
        <v>102</v>
      </c>
      <c r="I30" s="10">
        <v>9</v>
      </c>
    </row>
  </sheetData>
  <sheetProtection/>
  <mergeCells count="8">
    <mergeCell ref="A22:I22"/>
    <mergeCell ref="A27:I27"/>
    <mergeCell ref="A20:I20"/>
    <mergeCell ref="A1:I1"/>
    <mergeCell ref="A5:I5"/>
    <mergeCell ref="A10:I10"/>
    <mergeCell ref="A3:I3"/>
    <mergeCell ref="A15:I15"/>
  </mergeCells>
  <printOptions horizontalCentered="1"/>
  <pageMargins left="0.4724409448818898" right="0.1968503937007874" top="0.70866141732283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43"/>
  <sheetViews>
    <sheetView zoomScalePageLayoutView="0" workbookViewId="0" topLeftCell="B1">
      <selection activeCell="C14" sqref="C14"/>
    </sheetView>
  </sheetViews>
  <sheetFormatPr defaultColWidth="8.796875" defaultRowHeight="17.25"/>
  <cols>
    <col min="1" max="1" width="4.296875" style="0" hidden="1" customWidth="1"/>
    <col min="2" max="2" width="20.09765625" style="0" bestFit="1" customWidth="1"/>
    <col min="3" max="9" width="8.296875" style="0" customWidth="1"/>
  </cols>
  <sheetData>
    <row r="1" spans="2:9" ht="17.25">
      <c r="B1" s="63" t="s">
        <v>55</v>
      </c>
      <c r="C1" s="63"/>
      <c r="D1" s="63"/>
      <c r="E1" s="63"/>
      <c r="F1" s="63"/>
      <c r="G1" s="63"/>
      <c r="H1" s="63"/>
      <c r="I1" s="63"/>
    </row>
    <row r="2" spans="2:9" ht="24" customHeight="1">
      <c r="B2" s="44" t="s">
        <v>33</v>
      </c>
      <c r="C2" s="45"/>
      <c r="D2" s="45"/>
      <c r="E2" s="45"/>
      <c r="F2" s="45"/>
      <c r="G2" s="45"/>
      <c r="H2" s="45"/>
      <c r="I2" s="45"/>
    </row>
    <row r="3" spans="2:9" ht="21" customHeight="1">
      <c r="B3" s="58" t="s">
        <v>35</v>
      </c>
      <c r="C3" s="50" t="s">
        <v>39</v>
      </c>
      <c r="D3" s="50" t="s">
        <v>40</v>
      </c>
      <c r="E3" s="50" t="s">
        <v>41</v>
      </c>
      <c r="F3" s="50" t="s">
        <v>42</v>
      </c>
      <c r="G3" s="50" t="s">
        <v>43</v>
      </c>
      <c r="H3" s="50" t="s">
        <v>44</v>
      </c>
      <c r="I3" s="50" t="s">
        <v>45</v>
      </c>
    </row>
    <row r="4" spans="1:9" ht="21" customHeight="1">
      <c r="A4" s="1" t="s">
        <v>0</v>
      </c>
      <c r="B4" s="52" t="str">
        <f>VLOOKUP(A4,'参加ﾁｰﾑ名'!$A$2:$B$34,2)</f>
        <v>大船コンドルズ</v>
      </c>
      <c r="C4" s="52">
        <f>Aﾌﾞﾛｯｸ!T2</f>
        <v>4</v>
      </c>
      <c r="D4" s="52">
        <f>Aﾌﾞﾛｯｸ!U2</f>
        <v>0</v>
      </c>
      <c r="E4" s="52">
        <f>Aﾌﾞﾛｯｸ!V2</f>
        <v>4</v>
      </c>
      <c r="F4" s="52">
        <f>Aﾌﾞﾛｯｸ!W2</f>
        <v>0</v>
      </c>
      <c r="G4" s="52">
        <f>Aﾌﾞﾛｯｸ!X2</f>
        <v>12</v>
      </c>
      <c r="H4" s="52">
        <f>Aﾌﾞﾛｯｸ!Y2</f>
        <v>40</v>
      </c>
      <c r="I4" s="53">
        <f>Aﾌﾞﾛｯｸ!Z2</f>
        <v>-28</v>
      </c>
    </row>
    <row r="5" spans="1:9" ht="21" customHeight="1">
      <c r="A5" s="1" t="s">
        <v>1</v>
      </c>
      <c r="B5" s="54" t="str">
        <f>VLOOKUP(A5,'参加ﾁｰﾑ名'!$A$2:$B$34,2)</f>
        <v>カージナルス</v>
      </c>
      <c r="C5" s="54">
        <f>Aﾌﾞﾛｯｸ!T3</f>
        <v>4</v>
      </c>
      <c r="D5" s="54">
        <f>Aﾌﾞﾛｯｸ!U3</f>
        <v>3</v>
      </c>
      <c r="E5" s="54">
        <f>Aﾌﾞﾛｯｸ!V3</f>
        <v>1</v>
      </c>
      <c r="F5" s="54">
        <f>Aﾌﾞﾛｯｸ!W3</f>
        <v>0</v>
      </c>
      <c r="G5" s="54">
        <f>Aﾌﾞﾛｯｸ!X3</f>
        <v>20</v>
      </c>
      <c r="H5" s="54">
        <f>Aﾌﾞﾛｯｸ!Y3</f>
        <v>10</v>
      </c>
      <c r="I5" s="55">
        <f>Aﾌﾞﾛｯｸ!Z3</f>
        <v>10</v>
      </c>
    </row>
    <row r="6" spans="1:9" ht="21" customHeight="1">
      <c r="A6" s="1" t="s">
        <v>2</v>
      </c>
      <c r="B6" s="54" t="str">
        <f>VLOOKUP(A6,'参加ﾁｰﾑ名'!$A$2:$B$34,2)</f>
        <v>流山マリーンズ</v>
      </c>
      <c r="C6" s="54">
        <f>Aﾌﾞﾛｯｸ!T4</f>
        <v>4</v>
      </c>
      <c r="D6" s="54">
        <f>Aﾌﾞﾛｯｸ!U4</f>
        <v>2</v>
      </c>
      <c r="E6" s="54">
        <f>Aﾌﾞﾛｯｸ!V4</f>
        <v>2</v>
      </c>
      <c r="F6" s="54">
        <f>Aﾌﾞﾛｯｸ!W4</f>
        <v>0</v>
      </c>
      <c r="G6" s="54">
        <f>Aﾌﾞﾛｯｸ!X4</f>
        <v>32</v>
      </c>
      <c r="H6" s="54">
        <f>Aﾌﾞﾛｯｸ!Y4</f>
        <v>49</v>
      </c>
      <c r="I6" s="55">
        <f>Aﾌﾞﾛｯｸ!Z4</f>
        <v>-17</v>
      </c>
    </row>
    <row r="7" spans="1:9" ht="21" customHeight="1">
      <c r="A7" s="1" t="s">
        <v>3</v>
      </c>
      <c r="B7" s="54" t="str">
        <f>VLOOKUP(A7,'参加ﾁｰﾑ名'!$A$2:$B$34,2)</f>
        <v>小田急ライオンズ</v>
      </c>
      <c r="C7" s="54">
        <f>Aﾌﾞﾛｯｸ!T5</f>
        <v>4</v>
      </c>
      <c r="D7" s="54">
        <f>Aﾌﾞﾛｯｸ!U5</f>
        <v>4</v>
      </c>
      <c r="E7" s="54">
        <f>Aﾌﾞﾛｯｸ!V5</f>
        <v>0</v>
      </c>
      <c r="F7" s="54">
        <f>Aﾌﾞﾛｯｸ!W5</f>
        <v>0</v>
      </c>
      <c r="G7" s="54">
        <f>Aﾌﾞﾛｯｸ!X5</f>
        <v>57</v>
      </c>
      <c r="H7" s="54">
        <f>Aﾌﾞﾛｯｸ!Y5</f>
        <v>14</v>
      </c>
      <c r="I7" s="55">
        <f>Aﾌﾞﾛｯｸ!Z5</f>
        <v>43</v>
      </c>
    </row>
    <row r="8" spans="1:9" ht="21" customHeight="1">
      <c r="A8" s="1" t="s">
        <v>4</v>
      </c>
      <c r="B8" s="56" t="str">
        <f>VLOOKUP(A8,'参加ﾁｰﾑ名'!$A$2:$B$34,2)</f>
        <v>ありんこアントス</v>
      </c>
      <c r="C8" s="56">
        <f>Aﾌﾞﾛｯｸ!T6</f>
        <v>4</v>
      </c>
      <c r="D8" s="56">
        <f>Aﾌﾞﾛｯｸ!U6</f>
        <v>1</v>
      </c>
      <c r="E8" s="56">
        <f>Aﾌﾞﾛｯｸ!V6</f>
        <v>3</v>
      </c>
      <c r="F8" s="56">
        <f>Aﾌﾞﾛｯｸ!W6</f>
        <v>0</v>
      </c>
      <c r="G8" s="56">
        <f>Aﾌﾞﾛｯｸ!X6</f>
        <v>23</v>
      </c>
      <c r="H8" s="56">
        <f>Aﾌﾞﾛｯｸ!Y6</f>
        <v>31</v>
      </c>
      <c r="I8" s="57">
        <f>Aﾌﾞﾛｯｸ!Z6</f>
        <v>-8</v>
      </c>
    </row>
    <row r="9" spans="1:9" ht="21" customHeight="1">
      <c r="A9" s="8"/>
      <c r="B9" s="58" t="s">
        <v>36</v>
      </c>
      <c r="C9" s="50" t="s">
        <v>39</v>
      </c>
      <c r="D9" s="50" t="s">
        <v>40</v>
      </c>
      <c r="E9" s="50" t="s">
        <v>41</v>
      </c>
      <c r="F9" s="50" t="s">
        <v>42</v>
      </c>
      <c r="G9" s="50" t="s">
        <v>43</v>
      </c>
      <c r="H9" s="50" t="s">
        <v>44</v>
      </c>
      <c r="I9" s="51" t="s">
        <v>45</v>
      </c>
    </row>
    <row r="10" spans="1:9" ht="21" customHeight="1">
      <c r="A10" s="5" t="s">
        <v>5</v>
      </c>
      <c r="B10" s="52" t="str">
        <f>VLOOKUP(A10,'参加ﾁｰﾑ名'!$A$2:$B$34,2)</f>
        <v>泉ドラゴンＺ</v>
      </c>
      <c r="C10" s="52">
        <f>Bﾌﾞﾛｯｸ!T2</f>
        <v>4</v>
      </c>
      <c r="D10" s="52">
        <f>Bﾌﾞﾛｯｸ!U2</f>
        <v>1</v>
      </c>
      <c r="E10" s="52">
        <f>Bﾌﾞﾛｯｸ!V2</f>
        <v>3</v>
      </c>
      <c r="F10" s="52">
        <f>Bﾌﾞﾛｯｸ!W2</f>
        <v>0</v>
      </c>
      <c r="G10" s="52">
        <f>Bﾌﾞﾛｯｸ!X2</f>
        <v>9</v>
      </c>
      <c r="H10" s="52">
        <f>Bﾌﾞﾛｯｸ!Y2</f>
        <v>50</v>
      </c>
      <c r="I10" s="53">
        <f>Bﾌﾞﾛｯｸ!Z2</f>
        <v>-41</v>
      </c>
    </row>
    <row r="11" spans="1:9" ht="21" customHeight="1">
      <c r="A11" s="6" t="s">
        <v>6</v>
      </c>
      <c r="B11" s="54" t="str">
        <f>VLOOKUP(A11,'参加ﾁｰﾑ名'!$A$2:$B$34,2)</f>
        <v>八木南クラブ</v>
      </c>
      <c r="C11" s="54">
        <f>Bﾌﾞﾛｯｸ!T3</f>
        <v>4</v>
      </c>
      <c r="D11" s="54">
        <f>Bﾌﾞﾛｯｸ!U3</f>
        <v>2</v>
      </c>
      <c r="E11" s="54">
        <f>Bﾌﾞﾛｯｸ!V3</f>
        <v>2</v>
      </c>
      <c r="F11" s="54">
        <f>Bﾌﾞﾛｯｸ!W3</f>
        <v>0</v>
      </c>
      <c r="G11" s="54">
        <f>Bﾌﾞﾛｯｸ!X3</f>
        <v>14</v>
      </c>
      <c r="H11" s="54">
        <f>Bﾌﾞﾛｯｸ!Y3</f>
        <v>43</v>
      </c>
      <c r="I11" s="55">
        <f>Bﾌﾞﾛｯｸ!Z3</f>
        <v>-29</v>
      </c>
    </row>
    <row r="12" spans="1:9" ht="21" customHeight="1">
      <c r="A12" s="6" t="s">
        <v>7</v>
      </c>
      <c r="B12" s="54" t="str">
        <f>VLOOKUP(A12,'参加ﾁｰﾑ名'!$A$2:$B$34,2)</f>
        <v>南流ファイターズ</v>
      </c>
      <c r="C12" s="54">
        <f>Bﾌﾞﾛｯｸ!T4</f>
        <v>4</v>
      </c>
      <c r="D12" s="54">
        <f>Bﾌﾞﾛｯｸ!U4</f>
        <v>3</v>
      </c>
      <c r="E12" s="54">
        <f>Bﾌﾞﾛｯｸ!V4</f>
        <v>1</v>
      </c>
      <c r="F12" s="54">
        <f>Bﾌﾞﾛｯｸ!W4</f>
        <v>0</v>
      </c>
      <c r="G12" s="54">
        <f>Bﾌﾞﾛｯｸ!X4</f>
        <v>52</v>
      </c>
      <c r="H12" s="54">
        <f>Bﾌﾞﾛｯｸ!Y4</f>
        <v>11</v>
      </c>
      <c r="I12" s="55">
        <f>Bﾌﾞﾛｯｸ!Z4</f>
        <v>41</v>
      </c>
    </row>
    <row r="13" spans="1:9" ht="21" customHeight="1">
      <c r="A13" s="6" t="s">
        <v>8</v>
      </c>
      <c r="B13" s="54" t="str">
        <f>VLOOKUP(A13,'参加ﾁｰﾑ名'!$A$2:$B$34,2)</f>
        <v>初石クーガーズ</v>
      </c>
      <c r="C13" s="54">
        <f>Bﾌﾞﾛｯｸ!T5</f>
        <v>4</v>
      </c>
      <c r="D13" s="54">
        <f>Bﾌﾞﾛｯｸ!U5</f>
        <v>4</v>
      </c>
      <c r="E13" s="54">
        <f>Bﾌﾞﾛｯｸ!V5</f>
        <v>0</v>
      </c>
      <c r="F13" s="54">
        <f>Bﾌﾞﾛｯｸ!W5</f>
        <v>0</v>
      </c>
      <c r="G13" s="54">
        <f>Bﾌﾞﾛｯｸ!X5</f>
        <v>69</v>
      </c>
      <c r="H13" s="54">
        <f>Bﾌﾞﾛｯｸ!Y5</f>
        <v>0</v>
      </c>
      <c r="I13" s="55">
        <f>Bﾌﾞﾛｯｸ!Z5</f>
        <v>69</v>
      </c>
    </row>
    <row r="14" spans="1:9" ht="21" customHeight="1">
      <c r="A14" s="7" t="s">
        <v>9</v>
      </c>
      <c r="B14" s="56" t="str">
        <f>VLOOKUP(A14,'参加ﾁｰﾑ名'!$A$2:$B$34,2)</f>
        <v>流山ホークス</v>
      </c>
      <c r="C14" s="56">
        <f>Bﾌﾞﾛｯｸ!T6</f>
        <v>4</v>
      </c>
      <c r="D14" s="56">
        <f>Bﾌﾞﾛｯｸ!U6</f>
        <v>0</v>
      </c>
      <c r="E14" s="56">
        <f>Bﾌﾞﾛｯｸ!V6</f>
        <v>4</v>
      </c>
      <c r="F14" s="56">
        <f>Bﾌﾞﾛｯｸ!W6</f>
        <v>0</v>
      </c>
      <c r="G14" s="56">
        <f>Bﾌﾞﾛｯｸ!X6</f>
        <v>9</v>
      </c>
      <c r="H14" s="56">
        <f>Bﾌﾞﾛｯｸ!Y6</f>
        <v>49</v>
      </c>
      <c r="I14" s="57">
        <f>Bﾌﾞﾛｯｸ!Z6</f>
        <v>-40</v>
      </c>
    </row>
    <row r="15" spans="1:9" ht="21" customHeight="1">
      <c r="A15" s="8"/>
      <c r="B15" s="58" t="s">
        <v>37</v>
      </c>
      <c r="C15" s="50" t="s">
        <v>39</v>
      </c>
      <c r="D15" s="50" t="s">
        <v>40</v>
      </c>
      <c r="E15" s="50" t="s">
        <v>41</v>
      </c>
      <c r="F15" s="50" t="s">
        <v>42</v>
      </c>
      <c r="G15" s="50" t="s">
        <v>43</v>
      </c>
      <c r="H15" s="50" t="s">
        <v>44</v>
      </c>
      <c r="I15" s="51" t="s">
        <v>45</v>
      </c>
    </row>
    <row r="16" spans="1:9" ht="21" customHeight="1">
      <c r="A16" s="5" t="s">
        <v>10</v>
      </c>
      <c r="B16" s="52" t="str">
        <f>VLOOKUP(A16,'参加ﾁｰﾑ名'!$A$2:$B$34,2)</f>
        <v>北柏レッドファイターズ</v>
      </c>
      <c r="C16" s="52">
        <f>Cﾌﾞﾛｯｸ!T2</f>
        <v>4</v>
      </c>
      <c r="D16" s="52">
        <f>Cﾌﾞﾛｯｸ!U2</f>
        <v>0</v>
      </c>
      <c r="E16" s="52">
        <f>Cﾌﾞﾛｯｸ!V2</f>
        <v>4</v>
      </c>
      <c r="F16" s="52">
        <f>Cﾌﾞﾛｯｸ!W2</f>
        <v>0</v>
      </c>
      <c r="G16" s="52">
        <f>Cﾌﾞﾛｯｸ!X2</f>
        <v>8</v>
      </c>
      <c r="H16" s="52">
        <f>Cﾌﾞﾛｯｸ!Y2</f>
        <v>65</v>
      </c>
      <c r="I16" s="53">
        <f>Cﾌﾞﾛｯｸ!Z2</f>
        <v>-57</v>
      </c>
    </row>
    <row r="17" spans="1:9" ht="21" customHeight="1">
      <c r="A17" s="6" t="s">
        <v>11</v>
      </c>
      <c r="B17" s="54" t="str">
        <f>VLOOKUP(A17,'参加ﾁｰﾑ名'!$A$2:$B$34,2)</f>
        <v>加岸ベアーズ</v>
      </c>
      <c r="C17" s="54">
        <f>Cﾌﾞﾛｯｸ!T3</f>
        <v>4</v>
      </c>
      <c r="D17" s="54">
        <f>Cﾌﾞﾛｯｸ!U3</f>
        <v>3</v>
      </c>
      <c r="E17" s="54">
        <f>Cﾌﾞﾛｯｸ!V3</f>
        <v>0</v>
      </c>
      <c r="F17" s="54">
        <f>Cﾌﾞﾛｯｸ!W3</f>
        <v>1</v>
      </c>
      <c r="G17" s="54">
        <f>Cﾌﾞﾛｯｸ!X3</f>
        <v>61</v>
      </c>
      <c r="H17" s="54">
        <f>Cﾌﾞﾛｯｸ!Y3</f>
        <v>5</v>
      </c>
      <c r="I17" s="55">
        <f>Cﾌﾞﾛｯｸ!Z3</f>
        <v>56</v>
      </c>
    </row>
    <row r="18" spans="1:9" ht="21" customHeight="1">
      <c r="A18" s="6" t="s">
        <v>12</v>
      </c>
      <c r="B18" s="54" t="str">
        <f>VLOOKUP(A18,'参加ﾁｰﾑ名'!$A$2:$B$34,2)</f>
        <v>東深井ファイナルズ</v>
      </c>
      <c r="C18" s="54">
        <f>Cﾌﾞﾛｯｸ!T4</f>
        <v>4</v>
      </c>
      <c r="D18" s="54">
        <f>Cﾌﾞﾛｯｸ!U4</f>
        <v>3</v>
      </c>
      <c r="E18" s="54">
        <f>Cﾌﾞﾛｯｸ!V4</f>
        <v>0</v>
      </c>
      <c r="F18" s="54">
        <f>Cﾌﾞﾛｯｸ!W4</f>
        <v>1</v>
      </c>
      <c r="G18" s="54">
        <f>Cﾌﾞﾛｯｸ!X4</f>
        <v>61</v>
      </c>
      <c r="H18" s="54">
        <f>Cﾌﾞﾛｯｸ!Y4</f>
        <v>6</v>
      </c>
      <c r="I18" s="55">
        <f>Cﾌﾞﾛｯｸ!Z4</f>
        <v>55</v>
      </c>
    </row>
    <row r="19" spans="1:9" ht="21" customHeight="1">
      <c r="A19" s="6" t="s">
        <v>13</v>
      </c>
      <c r="B19" s="47" t="str">
        <f>VLOOKUP(A19,'参加ﾁｰﾑ名'!$A$2:$B$34,2)</f>
        <v>江戸川台フェニックス</v>
      </c>
      <c r="C19" s="47">
        <f>Cﾌﾞﾛｯｸ!T5</f>
        <v>4</v>
      </c>
      <c r="D19" s="47">
        <f>Cﾌﾞﾛｯｸ!U5</f>
        <v>2</v>
      </c>
      <c r="E19" s="47">
        <f>Cﾌﾞﾛｯｸ!V5</f>
        <v>2</v>
      </c>
      <c r="F19" s="47">
        <f>Cﾌﾞﾛｯｸ!W5</f>
        <v>0</v>
      </c>
      <c r="G19" s="47">
        <f>Cﾌﾞﾛｯｸ!X5</f>
        <v>21</v>
      </c>
      <c r="H19" s="47">
        <f>Cﾌﾞﾛｯｸ!Y5</f>
        <v>30</v>
      </c>
      <c r="I19" s="48">
        <f>Cﾌﾞﾛｯｸ!Z5</f>
        <v>-9</v>
      </c>
    </row>
    <row r="20" spans="1:9" ht="21" customHeight="1">
      <c r="A20" s="7" t="s">
        <v>32</v>
      </c>
      <c r="B20" s="56" t="str">
        <f>VLOOKUP(A20,'参加ﾁｰﾑ名'!$A$2:$B$34,2)</f>
        <v>西深井レッドスターズ</v>
      </c>
      <c r="C20" s="56">
        <f>Cﾌﾞﾛｯｸ!T6</f>
        <v>4</v>
      </c>
      <c r="D20" s="56">
        <f>Cﾌﾞﾛｯｸ!U6</f>
        <v>1</v>
      </c>
      <c r="E20" s="56">
        <f>Cﾌﾞﾛｯｸ!V6</f>
        <v>3</v>
      </c>
      <c r="F20" s="56">
        <f>Cﾌﾞﾛｯｸ!W6</f>
        <v>0</v>
      </c>
      <c r="G20" s="56">
        <f>Cﾌﾞﾛｯｸ!X6</f>
        <v>10</v>
      </c>
      <c r="H20" s="56">
        <f>Cﾌﾞﾛｯｸ!Y6</f>
        <v>55</v>
      </c>
      <c r="I20" s="57">
        <f>Cﾌﾞﾛｯｸ!Z6</f>
        <v>-45</v>
      </c>
    </row>
    <row r="21" spans="1:9" ht="21" customHeight="1">
      <c r="A21" s="8"/>
      <c r="B21" s="49" t="s">
        <v>38</v>
      </c>
      <c r="C21" s="50" t="s">
        <v>39</v>
      </c>
      <c r="D21" s="50" t="s">
        <v>40</v>
      </c>
      <c r="E21" s="50" t="s">
        <v>41</v>
      </c>
      <c r="F21" s="50" t="s">
        <v>42</v>
      </c>
      <c r="G21" s="50" t="s">
        <v>43</v>
      </c>
      <c r="H21" s="50" t="s">
        <v>44</v>
      </c>
      <c r="I21" s="51" t="s">
        <v>45</v>
      </c>
    </row>
    <row r="22" spans="1:9" ht="21" customHeight="1">
      <c r="A22" s="5" t="s">
        <v>14</v>
      </c>
      <c r="B22" s="52" t="str">
        <f>VLOOKUP(A22,'参加ﾁｰﾑ名'!$A$2:$B$34,2)</f>
        <v>伊勢原ジャガーズ</v>
      </c>
      <c r="C22" s="52">
        <f>Dﾌﾞﾛｯｸ!T2</f>
        <v>4</v>
      </c>
      <c r="D22" s="52">
        <f>Dﾌﾞﾛｯｸ!U2</f>
        <v>1</v>
      </c>
      <c r="E22" s="52">
        <f>Dﾌﾞﾛｯｸ!V2</f>
        <v>3</v>
      </c>
      <c r="F22" s="52">
        <f>Dﾌﾞﾛｯｸ!W2</f>
        <v>0</v>
      </c>
      <c r="G22" s="52">
        <f>Dﾌﾞﾛｯｸ!X2</f>
        <v>28</v>
      </c>
      <c r="H22" s="52">
        <f>Dﾌﾞﾛｯｸ!Y2</f>
        <v>42</v>
      </c>
      <c r="I22" s="53">
        <f>Dﾌﾞﾛｯｸ!Z2</f>
        <v>-14</v>
      </c>
    </row>
    <row r="23" spans="1:9" ht="21" customHeight="1">
      <c r="A23" s="6" t="s">
        <v>15</v>
      </c>
      <c r="B23" s="54" t="str">
        <f>VLOOKUP(A23,'参加ﾁｰﾑ名'!$A$2:$B$34,2)</f>
        <v>前ヶ崎クラブ</v>
      </c>
      <c r="C23" s="54">
        <f>Dﾌﾞﾛｯｸ!T3</f>
        <v>4</v>
      </c>
      <c r="D23" s="54">
        <f>Dﾌﾞﾛｯｸ!U3</f>
        <v>3</v>
      </c>
      <c r="E23" s="54">
        <f>Dﾌﾞﾛｯｸ!V3</f>
        <v>1</v>
      </c>
      <c r="F23" s="54">
        <f>Dﾌﾞﾛｯｸ!W3</f>
        <v>0</v>
      </c>
      <c r="G23" s="54">
        <f>Dﾌﾞﾛｯｸ!X3</f>
        <v>31</v>
      </c>
      <c r="H23" s="54">
        <f>Dﾌﾞﾛｯｸ!Y3</f>
        <v>16</v>
      </c>
      <c r="I23" s="55">
        <f>Dﾌﾞﾛｯｸ!Z3</f>
        <v>15</v>
      </c>
    </row>
    <row r="24" spans="1:9" ht="21" customHeight="1">
      <c r="A24" s="6" t="s">
        <v>17</v>
      </c>
      <c r="B24" s="54" t="str">
        <f>VLOOKUP(A24,'参加ﾁｰﾑ名'!$A$2:$B$34,2)</f>
        <v>流山シャークス</v>
      </c>
      <c r="C24" s="54">
        <f>Dﾌﾞﾛｯｸ!T4</f>
        <v>4</v>
      </c>
      <c r="D24" s="54">
        <f>Dﾌﾞﾛｯｸ!U4</f>
        <v>3</v>
      </c>
      <c r="E24" s="54">
        <f>Dﾌﾞﾛｯｸ!V4</f>
        <v>1</v>
      </c>
      <c r="F24" s="54">
        <f>Dﾌﾞﾛｯｸ!W4</f>
        <v>0</v>
      </c>
      <c r="G24" s="54">
        <f>Dﾌﾞﾛｯｸ!X4</f>
        <v>26</v>
      </c>
      <c r="H24" s="54">
        <f>Dﾌﾞﾛｯｸ!Y4</f>
        <v>17</v>
      </c>
      <c r="I24" s="55">
        <f>Dﾌﾞﾛｯｸ!Z4</f>
        <v>9</v>
      </c>
    </row>
    <row r="25" spans="1:9" ht="21" customHeight="1">
      <c r="A25" s="6" t="s">
        <v>19</v>
      </c>
      <c r="B25" s="54" t="str">
        <f>VLOOKUP(A25,'参加ﾁｰﾑ名'!$A$2:$B$34,2)</f>
        <v>鰭ヶ崎ジュニアフィンズ</v>
      </c>
      <c r="C25" s="54">
        <f>Dﾌﾞﾛｯｸ!T5</f>
        <v>4</v>
      </c>
      <c r="D25" s="54">
        <f>Dﾌﾞﾛｯｸ!U5</f>
        <v>2</v>
      </c>
      <c r="E25" s="54">
        <f>Dﾌﾞﾛｯｸ!V5</f>
        <v>1</v>
      </c>
      <c r="F25" s="54">
        <f>Dﾌﾞﾛｯｸ!W5</f>
        <v>1</v>
      </c>
      <c r="G25" s="54">
        <f>Dﾌﾞﾛｯｸ!X5</f>
        <v>29</v>
      </c>
      <c r="H25" s="54">
        <f>Dﾌﾞﾛｯｸ!Y5</f>
        <v>28</v>
      </c>
      <c r="I25" s="55">
        <f>Dﾌﾞﾛｯｸ!Z5</f>
        <v>1</v>
      </c>
    </row>
    <row r="26" spans="1:9" ht="21" customHeight="1">
      <c r="A26" s="7" t="s">
        <v>52</v>
      </c>
      <c r="B26" s="56" t="str">
        <f>VLOOKUP(A26,'参加ﾁｰﾑ名'!$A$2:$B$34,2)</f>
        <v>長崎ＦＬＢ</v>
      </c>
      <c r="C26" s="56">
        <f>Dﾌﾞﾛｯｸ!T6</f>
        <v>4</v>
      </c>
      <c r="D26" s="56">
        <f>Dﾌﾞﾛｯｸ!U6</f>
        <v>0</v>
      </c>
      <c r="E26" s="56">
        <f>Dﾌﾞﾛｯｸ!V6</f>
        <v>3</v>
      </c>
      <c r="F26" s="56">
        <f>Dﾌﾞﾛｯｸ!W6</f>
        <v>1</v>
      </c>
      <c r="G26" s="56">
        <f>Dﾌﾞﾛｯｸ!X6</f>
        <v>21</v>
      </c>
      <c r="H26" s="56">
        <f>Dﾌﾞﾛｯｸ!Y6</f>
        <v>32</v>
      </c>
      <c r="I26" s="57">
        <f>Dﾌﾞﾛｯｸ!Z6</f>
        <v>-11</v>
      </c>
    </row>
    <row r="27" ht="21" customHeight="1">
      <c r="I27" s="15"/>
    </row>
    <row r="28" spans="1:9" ht="21" customHeight="1">
      <c r="A28" s="1"/>
      <c r="B28" s="44" t="s">
        <v>34</v>
      </c>
      <c r="C28" s="45"/>
      <c r="D28" s="45"/>
      <c r="E28" s="45"/>
      <c r="F28" s="45"/>
      <c r="G28" s="45"/>
      <c r="H28" s="45"/>
      <c r="I28" s="59"/>
    </row>
    <row r="29" spans="1:9" ht="21" customHeight="1">
      <c r="A29" s="1"/>
      <c r="B29" s="58" t="s">
        <v>46</v>
      </c>
      <c r="C29" s="50" t="s">
        <v>39</v>
      </c>
      <c r="D29" s="50" t="s">
        <v>40</v>
      </c>
      <c r="E29" s="50" t="s">
        <v>41</v>
      </c>
      <c r="F29" s="50" t="s">
        <v>42</v>
      </c>
      <c r="G29" s="50" t="s">
        <v>43</v>
      </c>
      <c r="H29" s="50" t="s">
        <v>44</v>
      </c>
      <c r="I29" s="51" t="s">
        <v>45</v>
      </c>
    </row>
    <row r="30" spans="1:9" ht="21" customHeight="1">
      <c r="A30" s="1" t="s">
        <v>20</v>
      </c>
      <c r="B30" s="52" t="str">
        <f>VLOOKUP(A30,'参加ﾁｰﾑ名'!$A$2:$B$34,2)</f>
        <v>伊勢原ジャガーズ</v>
      </c>
      <c r="C30" s="52">
        <f>'研修Aﾌﾞﾛｯｸ'!T2</f>
        <v>5</v>
      </c>
      <c r="D30" s="52">
        <f>'研修Aﾌﾞﾛｯｸ'!U2</f>
        <v>0</v>
      </c>
      <c r="E30" s="52">
        <f>'研修Aﾌﾞﾛｯｸ'!V2</f>
        <v>5</v>
      </c>
      <c r="F30" s="52">
        <f>'研修Aﾌﾞﾛｯｸ'!W2</f>
        <v>0</v>
      </c>
      <c r="G30" s="52">
        <f>'研修Aﾌﾞﾛｯｸ'!X2</f>
        <v>42</v>
      </c>
      <c r="H30" s="52">
        <f>'研修Aﾌﾞﾛｯｸ'!Y2</f>
        <v>61</v>
      </c>
      <c r="I30" s="53">
        <f>'研修Aﾌﾞﾛｯｸ'!Z2</f>
        <v>-19</v>
      </c>
    </row>
    <row r="31" spans="1:9" ht="21" customHeight="1">
      <c r="A31" s="1" t="s">
        <v>21</v>
      </c>
      <c r="B31" s="54" t="str">
        <f>VLOOKUP(A31,'参加ﾁｰﾑ名'!$A$2:$B$34,2)</f>
        <v>流山マリーンズＢ１</v>
      </c>
      <c r="C31" s="54">
        <f>'研修Aﾌﾞﾛｯｸ'!T3</f>
        <v>5</v>
      </c>
      <c r="D31" s="54">
        <f>'研修Aﾌﾞﾛｯｸ'!U3</f>
        <v>1</v>
      </c>
      <c r="E31" s="54">
        <f>'研修Aﾌﾞﾛｯｸ'!V3</f>
        <v>4</v>
      </c>
      <c r="F31" s="54">
        <f>'研修Aﾌﾞﾛｯｸ'!W3</f>
        <v>0</v>
      </c>
      <c r="G31" s="54">
        <f>'研修Aﾌﾞﾛｯｸ'!X3</f>
        <v>26</v>
      </c>
      <c r="H31" s="54">
        <f>'研修Aﾌﾞﾛｯｸ'!Y3</f>
        <v>62</v>
      </c>
      <c r="I31" s="55">
        <f>'研修Aﾌﾞﾛｯｸ'!Z3</f>
        <v>-36</v>
      </c>
    </row>
    <row r="32" spans="1:9" ht="21" customHeight="1">
      <c r="A32" s="1" t="s">
        <v>22</v>
      </c>
      <c r="B32" s="54" t="str">
        <f>VLOOKUP(A32,'参加ﾁｰﾑ名'!$A$2:$B$34,2)</f>
        <v>長崎ＦＬＢ</v>
      </c>
      <c r="C32" s="54">
        <f>'研修Aﾌﾞﾛｯｸ'!T4</f>
        <v>5</v>
      </c>
      <c r="D32" s="54">
        <f>'研修Aﾌﾞﾛｯｸ'!U4</f>
        <v>3</v>
      </c>
      <c r="E32" s="54">
        <f>'研修Aﾌﾞﾛｯｸ'!V4</f>
        <v>2</v>
      </c>
      <c r="F32" s="54">
        <f>'研修Aﾌﾞﾛｯｸ'!W4</f>
        <v>0</v>
      </c>
      <c r="G32" s="54">
        <f>'研修Aﾌﾞﾛｯｸ'!X4</f>
        <v>46</v>
      </c>
      <c r="H32" s="54">
        <f>'研修Aﾌﾞﾛｯｸ'!Y4</f>
        <v>35</v>
      </c>
      <c r="I32" s="55">
        <f>'研修Aﾌﾞﾛｯｸ'!Z4</f>
        <v>11</v>
      </c>
    </row>
    <row r="33" spans="1:9" ht="21" customHeight="1">
      <c r="A33" s="1" t="s">
        <v>23</v>
      </c>
      <c r="B33" s="54" t="str">
        <f>VLOOKUP(A33,'参加ﾁｰﾑ名'!$A$2:$B$34,2)</f>
        <v>小田急ライオンズ</v>
      </c>
      <c r="C33" s="54">
        <f>'研修Aﾌﾞﾛｯｸ'!T5</f>
        <v>5</v>
      </c>
      <c r="D33" s="54">
        <f>'研修Aﾌﾞﾛｯｸ'!U5</f>
        <v>4</v>
      </c>
      <c r="E33" s="54">
        <f>'研修Aﾌﾞﾛｯｸ'!V5</f>
        <v>1</v>
      </c>
      <c r="F33" s="54">
        <f>'研修Aﾌﾞﾛｯｸ'!W5</f>
        <v>0</v>
      </c>
      <c r="G33" s="54">
        <f>'研修Aﾌﾞﾛｯｸ'!X5</f>
        <v>44</v>
      </c>
      <c r="H33" s="54">
        <f>'研修Aﾌﾞﾛｯｸ'!Y5</f>
        <v>31</v>
      </c>
      <c r="I33" s="55">
        <f>'研修Aﾌﾞﾛｯｸ'!Z5</f>
        <v>13</v>
      </c>
    </row>
    <row r="34" spans="1:9" ht="21" customHeight="1">
      <c r="A34" s="1" t="s">
        <v>24</v>
      </c>
      <c r="B34" s="54" t="str">
        <f>VLOOKUP(A34,'参加ﾁｰﾑ名'!$A$2:$B$34,2)</f>
        <v>鰭ヶ崎ジュニアフィンズ</v>
      </c>
      <c r="C34" s="54">
        <f>'研修Aﾌﾞﾛｯｸ'!T6</f>
        <v>5</v>
      </c>
      <c r="D34" s="54">
        <f>'研修Aﾌﾞﾛｯｸ'!U6</f>
        <v>5</v>
      </c>
      <c r="E34" s="54">
        <f>'研修Aﾌﾞﾛｯｸ'!V6</f>
        <v>0</v>
      </c>
      <c r="F34" s="54">
        <f>'研修Aﾌﾞﾛｯｸ'!W6</f>
        <v>0</v>
      </c>
      <c r="G34" s="54">
        <f>'研修Aﾌﾞﾛｯｸ'!X6</f>
        <v>56</v>
      </c>
      <c r="H34" s="54">
        <f>'研修Aﾌﾞﾛｯｸ'!Y6</f>
        <v>28</v>
      </c>
      <c r="I34" s="55">
        <f>'研修Aﾌﾞﾛｯｸ'!Z6</f>
        <v>28</v>
      </c>
    </row>
    <row r="35" spans="1:9" ht="21" customHeight="1">
      <c r="A35" s="1" t="s">
        <v>25</v>
      </c>
      <c r="B35" s="56" t="str">
        <f>VLOOKUP(A35,'参加ﾁｰﾑ名'!$A$2:$B$34,2)</f>
        <v>江戸川台フェニックス</v>
      </c>
      <c r="C35" s="56">
        <f>'研修Aﾌﾞﾛｯｸ'!T7</f>
        <v>5</v>
      </c>
      <c r="D35" s="56">
        <f>'研修Aﾌﾞﾛｯｸ'!U7</f>
        <v>2</v>
      </c>
      <c r="E35" s="56">
        <f>'研修Aﾌﾞﾛｯｸ'!V7</f>
        <v>3</v>
      </c>
      <c r="F35" s="56">
        <f>'研修Aﾌﾞﾛｯｸ'!W7</f>
        <v>0</v>
      </c>
      <c r="G35" s="56">
        <f>'研修Aﾌﾞﾛｯｸ'!X7</f>
        <v>41</v>
      </c>
      <c r="H35" s="56">
        <f>'研修Aﾌﾞﾛｯｸ'!Y7</f>
        <v>38</v>
      </c>
      <c r="I35" s="57">
        <f>'研修Aﾌﾞﾛｯｸ'!Z7</f>
        <v>3</v>
      </c>
    </row>
    <row r="36" spans="1:9" ht="21" customHeight="1">
      <c r="A36" s="8"/>
      <c r="B36" s="58" t="s">
        <v>36</v>
      </c>
      <c r="C36" s="50" t="s">
        <v>39</v>
      </c>
      <c r="D36" s="50" t="s">
        <v>40</v>
      </c>
      <c r="E36" s="50" t="s">
        <v>41</v>
      </c>
      <c r="F36" s="50" t="s">
        <v>42</v>
      </c>
      <c r="G36" s="50" t="s">
        <v>43</v>
      </c>
      <c r="H36" s="50" t="s">
        <v>44</v>
      </c>
      <c r="I36" s="51" t="s">
        <v>45</v>
      </c>
    </row>
    <row r="37" spans="1:9" ht="21" customHeight="1">
      <c r="A37" s="5" t="s">
        <v>26</v>
      </c>
      <c r="B37" s="52" t="str">
        <f>VLOOKUP(A37,'参加ﾁｰﾑ名'!$A$2:$B$34,2)</f>
        <v>西原アローズ</v>
      </c>
      <c r="C37" s="52">
        <f>'研修Bﾌﾞﾛｯｸ'!W2</f>
        <v>6</v>
      </c>
      <c r="D37" s="52">
        <f>'研修Bﾌﾞﾛｯｸ'!X2</f>
        <v>2</v>
      </c>
      <c r="E37" s="52">
        <f>'研修Bﾌﾞﾛｯｸ'!Y2</f>
        <v>4</v>
      </c>
      <c r="F37" s="52">
        <f>'研修Bﾌﾞﾛｯｸ'!Z2</f>
        <v>0</v>
      </c>
      <c r="G37" s="52">
        <f>'研修Bﾌﾞﾛｯｸ'!AA2</f>
        <v>44</v>
      </c>
      <c r="H37" s="52">
        <f>'研修Bﾌﾞﾛｯｸ'!AB2</f>
        <v>57</v>
      </c>
      <c r="I37" s="53">
        <f>'研修Bﾌﾞﾛｯｸ'!AC2</f>
        <v>-13</v>
      </c>
    </row>
    <row r="38" spans="1:9" ht="21" customHeight="1">
      <c r="A38" s="6" t="s">
        <v>27</v>
      </c>
      <c r="B38" s="54" t="str">
        <f>VLOOKUP(A38,'参加ﾁｰﾑ名'!$A$2:$B$34,2)</f>
        <v>流山マリーンズＢ２</v>
      </c>
      <c r="C38" s="54">
        <f>'研修Bﾌﾞﾛｯｸ'!W3</f>
        <v>6</v>
      </c>
      <c r="D38" s="54">
        <f>'研修Bﾌﾞﾛｯｸ'!X3</f>
        <v>0</v>
      </c>
      <c r="E38" s="54">
        <f>'研修Bﾌﾞﾛｯｸ'!Y3</f>
        <v>5</v>
      </c>
      <c r="F38" s="54">
        <f>'研修Bﾌﾞﾛｯｸ'!Z3</f>
        <v>1</v>
      </c>
      <c r="G38" s="54">
        <f>'研修Bﾌﾞﾛｯｸ'!AA3</f>
        <v>28</v>
      </c>
      <c r="H38" s="54">
        <f>'研修Bﾌﾞﾛｯｸ'!AB3</f>
        <v>73</v>
      </c>
      <c r="I38" s="55">
        <f>'研修Bﾌﾞﾛｯｸ'!AC3</f>
        <v>-45</v>
      </c>
    </row>
    <row r="39" spans="1:9" ht="21" customHeight="1">
      <c r="A39" s="6" t="s">
        <v>28</v>
      </c>
      <c r="B39" s="54" t="str">
        <f>VLOOKUP(A39,'参加ﾁｰﾑ名'!$A$2:$B$34,2)</f>
        <v>加岸ベアーズ</v>
      </c>
      <c r="C39" s="54">
        <f>'研修Bﾌﾞﾛｯｸ'!W4</f>
        <v>6</v>
      </c>
      <c r="D39" s="54">
        <f>'研修Bﾌﾞﾛｯｸ'!X4</f>
        <v>3</v>
      </c>
      <c r="E39" s="54">
        <f>'研修Bﾌﾞﾛｯｸ'!Y4</f>
        <v>3</v>
      </c>
      <c r="F39" s="54">
        <f>'研修Bﾌﾞﾛｯｸ'!Z4</f>
        <v>0</v>
      </c>
      <c r="G39" s="54">
        <f>'研修Bﾌﾞﾛｯｸ'!AA4</f>
        <v>49</v>
      </c>
      <c r="H39" s="54">
        <f>'研修Bﾌﾞﾛｯｸ'!AB4</f>
        <v>51</v>
      </c>
      <c r="I39" s="55">
        <f>'研修Bﾌﾞﾛｯｸ'!AC4</f>
        <v>-2</v>
      </c>
    </row>
    <row r="40" spans="1:9" ht="21" customHeight="1">
      <c r="A40" s="6" t="s">
        <v>29</v>
      </c>
      <c r="B40" s="54" t="str">
        <f>VLOOKUP(A40,'参加ﾁｰﾑ名'!$A$2:$B$34,2)</f>
        <v>カージナルス</v>
      </c>
      <c r="C40" s="54">
        <f>'研修Bﾌﾞﾛｯｸ'!W5</f>
        <v>6</v>
      </c>
      <c r="D40" s="54">
        <f>'研修Bﾌﾞﾛｯｸ'!X5</f>
        <v>5</v>
      </c>
      <c r="E40" s="54">
        <f>'研修Bﾌﾞﾛｯｸ'!Y5</f>
        <v>1</v>
      </c>
      <c r="F40" s="54">
        <f>'研修Bﾌﾞﾛｯｸ'!Z5</f>
        <v>0</v>
      </c>
      <c r="G40" s="54">
        <f>'研修Bﾌﾞﾛｯｸ'!AA5</f>
        <v>64</v>
      </c>
      <c r="H40" s="54">
        <f>'研修Bﾌﾞﾛｯｸ'!AB5</f>
        <v>30</v>
      </c>
      <c r="I40" s="55">
        <f>'研修Bﾌﾞﾛｯｸ'!AC5</f>
        <v>34</v>
      </c>
    </row>
    <row r="41" spans="1:9" ht="21" customHeight="1">
      <c r="A41" s="6" t="s">
        <v>30</v>
      </c>
      <c r="B41" s="54" t="str">
        <f>VLOOKUP(A41,'参加ﾁｰﾑ名'!$A$2:$B$34,2)</f>
        <v>初石クーガーズ</v>
      </c>
      <c r="C41" s="54">
        <f>'研修Bﾌﾞﾛｯｸ'!W6</f>
        <v>6</v>
      </c>
      <c r="D41" s="54">
        <f>'研修Bﾌﾞﾛｯｸ'!X6</f>
        <v>3</v>
      </c>
      <c r="E41" s="54">
        <f>'研修Bﾌﾞﾛｯｸ'!Y6</f>
        <v>2</v>
      </c>
      <c r="F41" s="54">
        <f>'研修Bﾌﾞﾛｯｸ'!Z6</f>
        <v>1</v>
      </c>
      <c r="G41" s="54">
        <f>'研修Bﾌﾞﾛｯｸ'!AA6</f>
        <v>58</v>
      </c>
      <c r="H41" s="54">
        <f>'研修Bﾌﾞﾛｯｸ'!AB6</f>
        <v>71</v>
      </c>
      <c r="I41" s="55">
        <f>'研修Bﾌﾞﾛｯｸ'!AC6</f>
        <v>-13</v>
      </c>
    </row>
    <row r="42" spans="1:9" ht="21" customHeight="1">
      <c r="A42" s="6" t="s">
        <v>31</v>
      </c>
      <c r="B42" s="54" t="str">
        <f>VLOOKUP(A42,'参加ﾁｰﾑ名'!$A$2:$B$34,2)</f>
        <v>南流ファイターズ</v>
      </c>
      <c r="C42" s="54">
        <f>'研修Bﾌﾞﾛｯｸ'!W7</f>
        <v>6</v>
      </c>
      <c r="D42" s="54">
        <f>'研修Bﾌﾞﾛｯｸ'!X7</f>
        <v>4</v>
      </c>
      <c r="E42" s="54">
        <f>'研修Bﾌﾞﾛｯｸ'!Y7</f>
        <v>2</v>
      </c>
      <c r="F42" s="54">
        <f>'研修Bﾌﾞﾛｯｸ'!Z7</f>
        <v>0</v>
      </c>
      <c r="G42" s="54">
        <f>'研修Bﾌﾞﾛｯｸ'!AA7</f>
        <v>84</v>
      </c>
      <c r="H42" s="54">
        <f>'研修Bﾌﾞﾛｯｸ'!AB7</f>
        <v>33</v>
      </c>
      <c r="I42" s="55">
        <f>'研修Bﾌﾞﾛｯｸ'!AC7</f>
        <v>51</v>
      </c>
    </row>
    <row r="43" spans="1:9" ht="21" customHeight="1">
      <c r="A43" s="7" t="s">
        <v>81</v>
      </c>
      <c r="B43" s="56" t="str">
        <f>VLOOKUP(A43,'参加ﾁｰﾑ名'!$A$2:$B$35,2)</f>
        <v>向小金ファイターズ</v>
      </c>
      <c r="C43" s="56">
        <f>'研修Bﾌﾞﾛｯｸ'!W8</f>
        <v>6</v>
      </c>
      <c r="D43" s="56">
        <f>'研修Bﾌﾞﾛｯｸ'!X8</f>
        <v>2</v>
      </c>
      <c r="E43" s="56">
        <f>'研修Bﾌﾞﾛｯｸ'!Y8</f>
        <v>2</v>
      </c>
      <c r="F43" s="56">
        <f>'研修Bﾌﾞﾛｯｸ'!Z8</f>
        <v>2</v>
      </c>
      <c r="G43" s="56">
        <f>'研修Bﾌﾞﾛｯｸ'!AA8</f>
        <v>42</v>
      </c>
      <c r="H43" s="56">
        <f>'研修Bﾌﾞﾛｯｸ'!AB8</f>
        <v>54</v>
      </c>
      <c r="I43" s="57">
        <f>'研修Bﾌﾞﾛｯｸ'!AC8</f>
        <v>-12</v>
      </c>
    </row>
  </sheetData>
  <sheetProtection/>
  <mergeCells count="1">
    <mergeCell ref="B1:I1"/>
  </mergeCells>
  <hyperlinks>
    <hyperlink ref="B3" location="Aﾌﾞﾛｯｸ!A1" display="Aﾌﾞﾛｯｸ"/>
    <hyperlink ref="B9" location="Bﾌﾞﾛｯｸ!A1" display="Bﾌﾞﾛｯｸ"/>
    <hyperlink ref="B15" location="Cﾌﾞﾛｯｸ!A1" display="Cﾌﾞﾛｯｸ"/>
    <hyperlink ref="B21" location="Dﾌﾞﾛｯｸ!A1" display="Dﾌﾞﾛｯｸ"/>
    <hyperlink ref="B29" location="研修Aﾌﾞﾛｯｸ!A1" display="Aﾌﾞﾛｯｸ"/>
    <hyperlink ref="B36" location="研修Bﾌﾞﾛｯｸ!A1" display="Bﾌﾞﾛｯｸ"/>
  </hyperlinks>
  <printOptions/>
  <pageMargins left="0.42" right="0.2" top="0.47" bottom="0.37" header="0.2" footer="0.2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showGridLines="0" zoomScalePageLayoutView="0" workbookViewId="0" topLeftCell="A1">
      <pane xSplit="1" ySplit="1" topLeftCell="B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8.796875" defaultRowHeight="17.25"/>
  <cols>
    <col min="1" max="1" width="15.69921875" style="17" customWidth="1"/>
    <col min="2" max="2" width="2.796875" style="17" bestFit="1" customWidth="1"/>
    <col min="3" max="3" width="3.296875" style="17" bestFit="1" customWidth="1"/>
    <col min="4" max="5" width="2.3984375" style="17" bestFit="1" customWidth="1"/>
    <col min="6" max="6" width="2.69921875" style="17" bestFit="1" customWidth="1"/>
    <col min="7" max="8" width="2.796875" style="17" bestFit="1" customWidth="1"/>
    <col min="9" max="9" width="2.69921875" style="17" bestFit="1" customWidth="1"/>
    <col min="10" max="10" width="2.796875" style="17" bestFit="1" customWidth="1"/>
    <col min="11" max="11" width="2.3984375" style="17" bestFit="1" customWidth="1"/>
    <col min="12" max="12" width="2.69921875" style="17" bestFit="1" customWidth="1"/>
    <col min="13" max="14" width="2.796875" style="17" bestFit="1" customWidth="1"/>
    <col min="15" max="15" width="2.69921875" style="17" bestFit="1" customWidth="1"/>
    <col min="16" max="16" width="2.796875" style="17" bestFit="1" customWidth="1"/>
    <col min="17" max="19" width="4.19921875" style="17" hidden="1" customWidth="1"/>
    <col min="20" max="25" width="3" style="17" bestFit="1" customWidth="1"/>
    <col min="26" max="26" width="4.8984375" style="17" bestFit="1" customWidth="1"/>
    <col min="27" max="16384" width="8.796875" style="17" customWidth="1"/>
  </cols>
  <sheetData>
    <row r="1" spans="1:26" ht="90.75" customHeight="1">
      <c r="A1" s="46" t="s">
        <v>86</v>
      </c>
      <c r="B1" s="67" t="str">
        <f>A2</f>
        <v>大船コンドルズ</v>
      </c>
      <c r="C1" s="67"/>
      <c r="D1" s="67"/>
      <c r="E1" s="67" t="str">
        <f>A3</f>
        <v>カージナルス</v>
      </c>
      <c r="F1" s="67"/>
      <c r="G1" s="67"/>
      <c r="H1" s="67" t="str">
        <f>A4</f>
        <v>流山マリーンズ</v>
      </c>
      <c r="I1" s="67"/>
      <c r="J1" s="67"/>
      <c r="K1" s="69" t="str">
        <f>A5</f>
        <v>小田急ライオンズ</v>
      </c>
      <c r="L1" s="69"/>
      <c r="M1" s="69"/>
      <c r="N1" s="67" t="str">
        <f>A6</f>
        <v>ありんこアントス</v>
      </c>
      <c r="O1" s="67"/>
      <c r="P1" s="67"/>
      <c r="Q1" s="68">
        <f>A7</f>
        <v>0</v>
      </c>
      <c r="R1" s="68"/>
      <c r="S1" s="68"/>
      <c r="T1" s="16" t="s">
        <v>80</v>
      </c>
      <c r="U1" s="16" t="s">
        <v>40</v>
      </c>
      <c r="V1" s="16" t="s">
        <v>41</v>
      </c>
      <c r="W1" s="16" t="s">
        <v>42</v>
      </c>
      <c r="X1" s="16" t="s">
        <v>43</v>
      </c>
      <c r="Y1" s="16" t="s">
        <v>44</v>
      </c>
      <c r="Z1" s="16" t="s">
        <v>45</v>
      </c>
    </row>
    <row r="2" spans="1:26" ht="90" customHeight="1">
      <c r="A2" s="18" t="str">
        <f>'ﾌﾞﾛｯｸ別'!B4</f>
        <v>大船コンドルズ</v>
      </c>
      <c r="B2" s="64"/>
      <c r="C2" s="65"/>
      <c r="D2" s="66"/>
      <c r="E2" s="19">
        <v>1</v>
      </c>
      <c r="F2" s="20" t="s">
        <v>54</v>
      </c>
      <c r="G2" s="21">
        <v>5</v>
      </c>
      <c r="H2" s="19">
        <v>5</v>
      </c>
      <c r="I2" s="20" t="s">
        <v>54</v>
      </c>
      <c r="J2" s="21">
        <v>14</v>
      </c>
      <c r="K2" s="19">
        <v>3</v>
      </c>
      <c r="L2" s="20" t="s">
        <v>54</v>
      </c>
      <c r="M2" s="21">
        <v>15</v>
      </c>
      <c r="N2" s="19">
        <v>3</v>
      </c>
      <c r="O2" s="20" t="s">
        <v>54</v>
      </c>
      <c r="P2" s="21">
        <v>6</v>
      </c>
      <c r="Q2" s="19"/>
      <c r="R2" s="20"/>
      <c r="S2" s="19"/>
      <c r="T2" s="23">
        <f>SUM(U2:W2)</f>
        <v>4</v>
      </c>
      <c r="U2" s="24">
        <f>COUNTIF($C2:$S2,"○")</f>
        <v>0</v>
      </c>
      <c r="V2" s="24">
        <f>COUNTIF($C2:$S2,"●")</f>
        <v>4</v>
      </c>
      <c r="W2" s="24">
        <f>COUNTIF($C2:$S2,"△")</f>
        <v>0</v>
      </c>
      <c r="X2" s="25">
        <f>E2+H2+K2+N2+Q2</f>
        <v>12</v>
      </c>
      <c r="Y2" s="25">
        <f>G2+J2+M2+P2+S2</f>
        <v>40</v>
      </c>
      <c r="Z2" s="26">
        <f aca="true" t="shared" si="0" ref="Z2:Z7">X2-Y2</f>
        <v>-28</v>
      </c>
    </row>
    <row r="3" spans="1:26" ht="90" customHeight="1">
      <c r="A3" s="18" t="str">
        <f>'ﾌﾞﾛｯｸ別'!B5</f>
        <v>カージナルス</v>
      </c>
      <c r="B3" s="27">
        <v>5</v>
      </c>
      <c r="C3" s="28" t="s">
        <v>53</v>
      </c>
      <c r="D3" s="29">
        <v>1</v>
      </c>
      <c r="E3" s="64"/>
      <c r="F3" s="65"/>
      <c r="G3" s="66"/>
      <c r="H3" s="19">
        <v>10</v>
      </c>
      <c r="I3" s="20" t="s">
        <v>53</v>
      </c>
      <c r="J3" s="21">
        <v>3</v>
      </c>
      <c r="K3" s="19">
        <v>2</v>
      </c>
      <c r="L3" s="20" t="s">
        <v>54</v>
      </c>
      <c r="M3" s="21">
        <v>4</v>
      </c>
      <c r="N3" s="19">
        <v>3</v>
      </c>
      <c r="O3" s="20" t="s">
        <v>53</v>
      </c>
      <c r="P3" s="21">
        <v>2</v>
      </c>
      <c r="Q3" s="19"/>
      <c r="R3" s="20"/>
      <c r="S3" s="19"/>
      <c r="T3" s="23">
        <f>SUM(U3:W3)</f>
        <v>4</v>
      </c>
      <c r="U3" s="24">
        <f>COUNTIF($C3:$S3,"○")</f>
        <v>3</v>
      </c>
      <c r="V3" s="24">
        <f>COUNTIF($C3:$S3,"●")</f>
        <v>1</v>
      </c>
      <c r="W3" s="24">
        <f>COUNTIF($C3:$S3,"△")</f>
        <v>0</v>
      </c>
      <c r="X3" s="25">
        <f>B3+H3+K3+N3+Q3</f>
        <v>20</v>
      </c>
      <c r="Y3" s="25">
        <f>D3+J3+M3+P3+S3</f>
        <v>10</v>
      </c>
      <c r="Z3" s="26">
        <f t="shared" si="0"/>
        <v>10</v>
      </c>
    </row>
    <row r="4" spans="1:26" ht="90" customHeight="1">
      <c r="A4" s="18" t="str">
        <f>'ﾌﾞﾛｯｸ別'!B6</f>
        <v>流山マリーンズ</v>
      </c>
      <c r="B4" s="27">
        <v>14</v>
      </c>
      <c r="C4" s="28" t="s">
        <v>53</v>
      </c>
      <c r="D4" s="29">
        <v>5</v>
      </c>
      <c r="E4" s="27">
        <v>3</v>
      </c>
      <c r="F4" s="28" t="s">
        <v>54</v>
      </c>
      <c r="G4" s="29">
        <v>10</v>
      </c>
      <c r="H4" s="64"/>
      <c r="I4" s="65"/>
      <c r="J4" s="66"/>
      <c r="K4" s="19">
        <v>4</v>
      </c>
      <c r="L4" s="20" t="s">
        <v>54</v>
      </c>
      <c r="M4" s="21">
        <v>24</v>
      </c>
      <c r="N4" s="19">
        <v>11</v>
      </c>
      <c r="O4" s="20" t="s">
        <v>53</v>
      </c>
      <c r="P4" s="21">
        <v>10</v>
      </c>
      <c r="Q4" s="19"/>
      <c r="R4" s="20"/>
      <c r="S4" s="19"/>
      <c r="T4" s="23">
        <f>SUM(U4:W4)</f>
        <v>4</v>
      </c>
      <c r="U4" s="24">
        <f>COUNTIF($C4:$S4,"○")</f>
        <v>2</v>
      </c>
      <c r="V4" s="24">
        <f>COUNTIF($C4:$S4,"●")</f>
        <v>2</v>
      </c>
      <c r="W4" s="24">
        <f>COUNTIF($C4:$S4,"△")</f>
        <v>0</v>
      </c>
      <c r="X4" s="25">
        <f>B4+E4+K4+N4+Q4</f>
        <v>32</v>
      </c>
      <c r="Y4" s="25">
        <f>D4+G4+M4+P4+S4</f>
        <v>49</v>
      </c>
      <c r="Z4" s="26">
        <f t="shared" si="0"/>
        <v>-17</v>
      </c>
    </row>
    <row r="5" spans="1:26" ht="90" customHeight="1">
      <c r="A5" s="18" t="str">
        <f>'ﾌﾞﾛｯｸ別'!B7</f>
        <v>小田急ライオンズ</v>
      </c>
      <c r="B5" s="27">
        <v>15</v>
      </c>
      <c r="C5" s="28" t="s">
        <v>53</v>
      </c>
      <c r="D5" s="29">
        <v>3</v>
      </c>
      <c r="E5" s="27">
        <v>4</v>
      </c>
      <c r="F5" s="28" t="s">
        <v>53</v>
      </c>
      <c r="G5" s="29">
        <v>2</v>
      </c>
      <c r="H5" s="27">
        <v>24</v>
      </c>
      <c r="I5" s="28" t="s">
        <v>53</v>
      </c>
      <c r="J5" s="29">
        <v>4</v>
      </c>
      <c r="K5" s="64"/>
      <c r="L5" s="65"/>
      <c r="M5" s="66"/>
      <c r="N5" s="19">
        <v>14</v>
      </c>
      <c r="O5" s="20" t="s">
        <v>53</v>
      </c>
      <c r="P5" s="21">
        <v>5</v>
      </c>
      <c r="Q5" s="19"/>
      <c r="R5" s="20"/>
      <c r="S5" s="19"/>
      <c r="T5" s="23">
        <f>SUM(U5:W5)</f>
        <v>4</v>
      </c>
      <c r="U5" s="24">
        <f>COUNTIF($C5:$S5,"○")</f>
        <v>4</v>
      </c>
      <c r="V5" s="24">
        <f>COUNTIF($C5:$S5,"●")</f>
        <v>0</v>
      </c>
      <c r="W5" s="24">
        <f>COUNTIF($C5:$S5,"△")</f>
        <v>0</v>
      </c>
      <c r="X5" s="25">
        <f>B5+E5+H5+N5+Q5</f>
        <v>57</v>
      </c>
      <c r="Y5" s="25">
        <f>D5+G5+J5+P5+S5</f>
        <v>14</v>
      </c>
      <c r="Z5" s="26">
        <f t="shared" si="0"/>
        <v>43</v>
      </c>
    </row>
    <row r="6" spans="1:26" ht="90" customHeight="1">
      <c r="A6" s="18" t="str">
        <f>'ﾌﾞﾛｯｸ別'!B8</f>
        <v>ありんこアントス</v>
      </c>
      <c r="B6" s="27">
        <v>6</v>
      </c>
      <c r="C6" s="28" t="s">
        <v>53</v>
      </c>
      <c r="D6" s="29">
        <v>3</v>
      </c>
      <c r="E6" s="27">
        <v>2</v>
      </c>
      <c r="F6" s="28" t="s">
        <v>54</v>
      </c>
      <c r="G6" s="29">
        <v>3</v>
      </c>
      <c r="H6" s="27">
        <v>10</v>
      </c>
      <c r="I6" s="28" t="s">
        <v>54</v>
      </c>
      <c r="J6" s="29">
        <v>11</v>
      </c>
      <c r="K6" s="27">
        <v>5</v>
      </c>
      <c r="L6" s="28" t="s">
        <v>54</v>
      </c>
      <c r="M6" s="29">
        <v>14</v>
      </c>
      <c r="N6" s="64"/>
      <c r="O6" s="65"/>
      <c r="P6" s="66"/>
      <c r="Q6" s="19"/>
      <c r="R6" s="20"/>
      <c r="S6" s="19"/>
      <c r="T6" s="23">
        <f>SUM(U6:W6)</f>
        <v>4</v>
      </c>
      <c r="U6" s="24">
        <f>COUNTIF($C6:$S6,"○")</f>
        <v>1</v>
      </c>
      <c r="V6" s="24">
        <f>COUNTIF($C6:$S6,"●")</f>
        <v>3</v>
      </c>
      <c r="W6" s="24">
        <f>COUNTIF($C6:$S6,"△")</f>
        <v>0</v>
      </c>
      <c r="X6" s="25">
        <f>B6+E6+H6+K6+Q6</f>
        <v>23</v>
      </c>
      <c r="Y6" s="25">
        <f>D6+G6+J6+M6+S6</f>
        <v>31</v>
      </c>
      <c r="Z6" s="26">
        <f t="shared" si="0"/>
        <v>-8</v>
      </c>
    </row>
    <row r="7" spans="1:26" ht="90" customHeight="1" hidden="1">
      <c r="A7" s="18"/>
      <c r="B7" s="27">
        <f>S2</f>
        <v>0</v>
      </c>
      <c r="C7" s="28" t="str">
        <f>IF(B7&gt;=0,IF(B7&gt;D7,"○",IF(B7=D7,"△","●")),"　")</f>
        <v>△</v>
      </c>
      <c r="D7" s="29">
        <f>Q2</f>
        <v>0</v>
      </c>
      <c r="E7" s="27">
        <f>S3</f>
        <v>0</v>
      </c>
      <c r="F7" s="28" t="str">
        <f>IF(E7&gt;0,IF(E7&gt;G7,"○",IF(E7=G7,"△","●")),"　")</f>
        <v>　</v>
      </c>
      <c r="G7" s="29">
        <f>Q3</f>
        <v>0</v>
      </c>
      <c r="H7" s="27">
        <f>S4</f>
        <v>0</v>
      </c>
      <c r="I7" s="28" t="str">
        <f>IF(H7&gt;0,IF(H7&gt;J7,"○",IF(H7=J7,"△","●")),"　")</f>
        <v>　</v>
      </c>
      <c r="J7" s="29">
        <f>Q4</f>
        <v>0</v>
      </c>
      <c r="K7" s="27">
        <f>S5</f>
        <v>0</v>
      </c>
      <c r="L7" s="28" t="str">
        <f>IF(K7&gt;0,IF(K7&gt;M7,"○",IF(K7=M7,"△","●")),"　")</f>
        <v>　</v>
      </c>
      <c r="M7" s="29">
        <f>Q5</f>
        <v>0</v>
      </c>
      <c r="N7" s="27">
        <f>S6</f>
        <v>0</v>
      </c>
      <c r="O7" s="28" t="str">
        <f>IF(N7&gt;0,IF(N7&gt;P7,"○",IF(N7=P7,"△","●")),"　")</f>
        <v>　</v>
      </c>
      <c r="P7" s="29">
        <f>Q6</f>
        <v>0</v>
      </c>
      <c r="Q7" s="64"/>
      <c r="R7" s="65"/>
      <c r="S7" s="66"/>
      <c r="T7" s="30"/>
      <c r="U7" s="30"/>
      <c r="V7" s="30"/>
      <c r="W7" s="30"/>
      <c r="X7" s="31">
        <f>B7+E7+H7+K7+N7</f>
        <v>0</v>
      </c>
      <c r="Y7" s="31">
        <f>D7+G7+J7+M7+P7</f>
        <v>0</v>
      </c>
      <c r="Z7" s="31">
        <f t="shared" si="0"/>
        <v>0</v>
      </c>
    </row>
  </sheetData>
  <sheetProtection/>
  <mergeCells count="12">
    <mergeCell ref="B2:D2"/>
    <mergeCell ref="E3:G3"/>
    <mergeCell ref="B1:D1"/>
    <mergeCell ref="E1:G1"/>
    <mergeCell ref="H1:J1"/>
    <mergeCell ref="K1:M1"/>
    <mergeCell ref="H4:J4"/>
    <mergeCell ref="K5:M5"/>
    <mergeCell ref="N6:P6"/>
    <mergeCell ref="Q7:S7"/>
    <mergeCell ref="N1:P1"/>
    <mergeCell ref="Q1:S1"/>
  </mergeCells>
  <dataValidations count="2">
    <dataValidation allowBlank="1" showInputMessage="1" showErrorMessage="1" imeMode="hiragana" sqref="A2:A7"/>
    <dataValidation allowBlank="1" showInputMessage="1" showErrorMessage="1" imeMode="off" sqref="B2:Z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93" r:id="rId1"/>
  <headerFooter alignWithMargins="0">
    <oddHeader>&amp;C&amp;18第22回ﾔﾏﾅｶｽﾎﾟｰﾂ杯（Ａブロック）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showGridLines="0" zoomScalePageLayoutView="0" workbookViewId="0" topLeftCell="A1">
      <pane xSplit="1" ySplit="1" topLeftCell="B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8.796875" defaultRowHeight="17.25"/>
  <cols>
    <col min="1" max="1" width="15.69921875" style="17" customWidth="1"/>
    <col min="2" max="2" width="2.796875" style="17" bestFit="1" customWidth="1"/>
    <col min="3" max="3" width="3.296875" style="17" bestFit="1" customWidth="1"/>
    <col min="4" max="4" width="2.3984375" style="17" bestFit="1" customWidth="1"/>
    <col min="5" max="5" width="2.796875" style="17" bestFit="1" customWidth="1"/>
    <col min="6" max="6" width="2.69921875" style="17" bestFit="1" customWidth="1"/>
    <col min="7" max="8" width="2.3984375" style="17" bestFit="1" customWidth="1"/>
    <col min="9" max="9" width="2.69921875" style="17" bestFit="1" customWidth="1"/>
    <col min="10" max="11" width="2.796875" style="17" bestFit="1" customWidth="1"/>
    <col min="12" max="12" width="2.69921875" style="17" bestFit="1" customWidth="1"/>
    <col min="13" max="13" width="2.796875" style="17" bestFit="1" customWidth="1"/>
    <col min="14" max="14" width="3.3984375" style="17" bestFit="1" customWidth="1"/>
    <col min="15" max="15" width="2.69921875" style="17" bestFit="1" customWidth="1"/>
    <col min="16" max="16" width="2.3984375" style="17" bestFit="1" customWidth="1"/>
    <col min="17" max="19" width="4.19921875" style="17" hidden="1" customWidth="1"/>
    <col min="20" max="25" width="3" style="17" bestFit="1" customWidth="1"/>
    <col min="26" max="26" width="4.8984375" style="17" bestFit="1" customWidth="1"/>
    <col min="27" max="16384" width="8.796875" style="17" customWidth="1"/>
  </cols>
  <sheetData>
    <row r="1" spans="1:26" ht="90.75" customHeight="1">
      <c r="A1" s="46" t="s">
        <v>86</v>
      </c>
      <c r="B1" s="67" t="str">
        <f>A2</f>
        <v>泉ドラゴンＺ</v>
      </c>
      <c r="C1" s="67"/>
      <c r="D1" s="67"/>
      <c r="E1" s="67" t="str">
        <f>A3</f>
        <v>八木南クラブ</v>
      </c>
      <c r="F1" s="67"/>
      <c r="G1" s="67"/>
      <c r="H1" s="67" t="str">
        <f>A4</f>
        <v>南流ファイターズ</v>
      </c>
      <c r="I1" s="67"/>
      <c r="J1" s="67"/>
      <c r="K1" s="69" t="str">
        <f>A5</f>
        <v>初石クーガーズ</v>
      </c>
      <c r="L1" s="69"/>
      <c r="M1" s="69"/>
      <c r="N1" s="67" t="str">
        <f>A6</f>
        <v>流山ホークス</v>
      </c>
      <c r="O1" s="67"/>
      <c r="P1" s="67"/>
      <c r="Q1" s="69">
        <f>A7</f>
        <v>0</v>
      </c>
      <c r="R1" s="69"/>
      <c r="S1" s="69"/>
      <c r="T1" s="16" t="s">
        <v>39</v>
      </c>
      <c r="U1" s="16" t="s">
        <v>40</v>
      </c>
      <c r="V1" s="16" t="s">
        <v>41</v>
      </c>
      <c r="W1" s="16" t="s">
        <v>42</v>
      </c>
      <c r="X1" s="16" t="s">
        <v>43</v>
      </c>
      <c r="Y1" s="16" t="s">
        <v>44</v>
      </c>
      <c r="Z1" s="16" t="s">
        <v>45</v>
      </c>
    </row>
    <row r="2" spans="1:26" ht="90" customHeight="1">
      <c r="A2" s="18" t="str">
        <f>'ﾌﾞﾛｯｸ別'!B10</f>
        <v>泉ドラゴンＺ</v>
      </c>
      <c r="B2" s="64"/>
      <c r="C2" s="65"/>
      <c r="D2" s="66"/>
      <c r="E2" s="19">
        <v>1</v>
      </c>
      <c r="F2" s="20" t="s">
        <v>54</v>
      </c>
      <c r="G2" s="21">
        <v>7</v>
      </c>
      <c r="H2" s="19">
        <v>1</v>
      </c>
      <c r="I2" s="20" t="s">
        <v>54</v>
      </c>
      <c r="J2" s="21">
        <v>15</v>
      </c>
      <c r="K2" s="19">
        <v>0</v>
      </c>
      <c r="L2" s="20" t="s">
        <v>54</v>
      </c>
      <c r="M2" s="21">
        <v>25</v>
      </c>
      <c r="N2" s="19">
        <v>7</v>
      </c>
      <c r="O2" s="22" t="s">
        <v>53</v>
      </c>
      <c r="P2" s="21">
        <v>3</v>
      </c>
      <c r="Q2" s="19"/>
      <c r="R2" s="20"/>
      <c r="S2" s="19"/>
      <c r="T2" s="23">
        <f>SUM(U2:W2)</f>
        <v>4</v>
      </c>
      <c r="U2" s="24">
        <f>COUNTIF($C2:$S2,"○")</f>
        <v>1</v>
      </c>
      <c r="V2" s="24">
        <f>COUNTIF($C2:$S2,"●")</f>
        <v>3</v>
      </c>
      <c r="W2" s="24">
        <f>COUNTIF($C2:$S2,"△")</f>
        <v>0</v>
      </c>
      <c r="X2" s="25">
        <f>E2+H2+K2+N2+Q2</f>
        <v>9</v>
      </c>
      <c r="Y2" s="25">
        <f>G2+J2+M2+P2+S2</f>
        <v>50</v>
      </c>
      <c r="Z2" s="26">
        <f aca="true" t="shared" si="0" ref="Z2:Z7">X2-Y2</f>
        <v>-41</v>
      </c>
    </row>
    <row r="3" spans="1:26" ht="90" customHeight="1">
      <c r="A3" s="18" t="str">
        <f>'ﾌﾞﾛｯｸ別'!B11</f>
        <v>八木南クラブ</v>
      </c>
      <c r="B3" s="27">
        <v>7</v>
      </c>
      <c r="C3" s="28" t="s">
        <v>53</v>
      </c>
      <c r="D3" s="29">
        <v>1</v>
      </c>
      <c r="E3" s="64"/>
      <c r="F3" s="65"/>
      <c r="G3" s="66"/>
      <c r="H3" s="19">
        <v>0</v>
      </c>
      <c r="I3" s="20" t="s">
        <v>54</v>
      </c>
      <c r="J3" s="21">
        <v>22</v>
      </c>
      <c r="K3" s="19">
        <v>0</v>
      </c>
      <c r="L3" s="20" t="s">
        <v>54</v>
      </c>
      <c r="M3" s="21">
        <v>16</v>
      </c>
      <c r="N3" s="19">
        <v>7</v>
      </c>
      <c r="O3" s="22" t="s">
        <v>53</v>
      </c>
      <c r="P3" s="21">
        <v>4</v>
      </c>
      <c r="Q3" s="19"/>
      <c r="R3" s="20"/>
      <c r="S3" s="19"/>
      <c r="T3" s="23">
        <f>SUM(U3:W3)</f>
        <v>4</v>
      </c>
      <c r="U3" s="24">
        <f>COUNTIF($C3:$S3,"○")</f>
        <v>2</v>
      </c>
      <c r="V3" s="24">
        <f>COUNTIF($C3:$S3,"●")</f>
        <v>2</v>
      </c>
      <c r="W3" s="24">
        <f>COUNTIF($C3:$S3,"△")</f>
        <v>0</v>
      </c>
      <c r="X3" s="25">
        <f>B3+H3+K3+N3+Q3</f>
        <v>14</v>
      </c>
      <c r="Y3" s="25">
        <f>D3+J3+M3+P3+S3</f>
        <v>43</v>
      </c>
      <c r="Z3" s="26">
        <f t="shared" si="0"/>
        <v>-29</v>
      </c>
    </row>
    <row r="4" spans="1:26" ht="90" customHeight="1">
      <c r="A4" s="18" t="str">
        <f>'ﾌﾞﾛｯｸ別'!B12</f>
        <v>南流ファイターズ</v>
      </c>
      <c r="B4" s="27">
        <v>15</v>
      </c>
      <c r="C4" s="28" t="s">
        <v>53</v>
      </c>
      <c r="D4" s="29">
        <v>1</v>
      </c>
      <c r="E4" s="27">
        <v>22</v>
      </c>
      <c r="F4" s="28" t="s">
        <v>53</v>
      </c>
      <c r="G4" s="29">
        <v>0</v>
      </c>
      <c r="H4" s="64"/>
      <c r="I4" s="65"/>
      <c r="J4" s="66"/>
      <c r="K4" s="19">
        <v>0</v>
      </c>
      <c r="L4" s="20" t="s">
        <v>54</v>
      </c>
      <c r="M4" s="21">
        <v>8</v>
      </c>
      <c r="N4" s="19">
        <v>15</v>
      </c>
      <c r="O4" s="22" t="s">
        <v>53</v>
      </c>
      <c r="P4" s="21">
        <v>2</v>
      </c>
      <c r="Q4" s="19"/>
      <c r="R4" s="20"/>
      <c r="S4" s="19"/>
      <c r="T4" s="23">
        <f>SUM(U4:W4)</f>
        <v>4</v>
      </c>
      <c r="U4" s="24">
        <f>COUNTIF($C4:$S4,"○")</f>
        <v>3</v>
      </c>
      <c r="V4" s="24">
        <f>COUNTIF($C4:$S4,"●")</f>
        <v>1</v>
      </c>
      <c r="W4" s="24">
        <f>COUNTIF($C4:$S4,"△")</f>
        <v>0</v>
      </c>
      <c r="X4" s="25">
        <f>B4+E4+K4+N4+Q4</f>
        <v>52</v>
      </c>
      <c r="Y4" s="25">
        <f>D4+G4+M4+P4+S4</f>
        <v>11</v>
      </c>
      <c r="Z4" s="26">
        <f t="shared" si="0"/>
        <v>41</v>
      </c>
    </row>
    <row r="5" spans="1:26" ht="90" customHeight="1">
      <c r="A5" s="18" t="str">
        <f>'ﾌﾞﾛｯｸ別'!B13</f>
        <v>初石クーガーズ</v>
      </c>
      <c r="B5" s="27">
        <v>25</v>
      </c>
      <c r="C5" s="28" t="s">
        <v>53</v>
      </c>
      <c r="D5" s="29">
        <v>0</v>
      </c>
      <c r="E5" s="27">
        <v>16</v>
      </c>
      <c r="F5" s="28" t="s">
        <v>53</v>
      </c>
      <c r="G5" s="29">
        <v>0</v>
      </c>
      <c r="H5" s="27">
        <v>8</v>
      </c>
      <c r="I5" s="28" t="s">
        <v>53</v>
      </c>
      <c r="J5" s="29">
        <v>0</v>
      </c>
      <c r="K5" s="64"/>
      <c r="L5" s="65"/>
      <c r="M5" s="66"/>
      <c r="N5" s="19">
        <v>20</v>
      </c>
      <c r="O5" s="22" t="s">
        <v>83</v>
      </c>
      <c r="P5" s="21">
        <v>0</v>
      </c>
      <c r="Q5" s="19"/>
      <c r="R5" s="20"/>
      <c r="S5" s="19"/>
      <c r="T5" s="23">
        <f>SUM(U5:W5)</f>
        <v>4</v>
      </c>
      <c r="U5" s="24">
        <f>COUNTIF($C5:$S5,"○")</f>
        <v>4</v>
      </c>
      <c r="V5" s="24">
        <f>COUNTIF($C5:$S5,"●")</f>
        <v>0</v>
      </c>
      <c r="W5" s="24">
        <f>COUNTIF($C5:$S5,"△")</f>
        <v>0</v>
      </c>
      <c r="X5" s="25">
        <f>B5+E5+H5+N5+Q5</f>
        <v>69</v>
      </c>
      <c r="Y5" s="25">
        <f>D5+G5+J5+P5+S5</f>
        <v>0</v>
      </c>
      <c r="Z5" s="26">
        <f t="shared" si="0"/>
        <v>69</v>
      </c>
    </row>
    <row r="6" spans="1:26" ht="90" customHeight="1">
      <c r="A6" s="18" t="str">
        <f>'ﾌﾞﾛｯｸ別'!B14</f>
        <v>流山ホークス</v>
      </c>
      <c r="B6" s="27">
        <v>3</v>
      </c>
      <c r="C6" s="28" t="s">
        <v>54</v>
      </c>
      <c r="D6" s="29">
        <v>7</v>
      </c>
      <c r="E6" s="27">
        <v>4</v>
      </c>
      <c r="F6" s="28" t="s">
        <v>54</v>
      </c>
      <c r="G6" s="29">
        <v>7</v>
      </c>
      <c r="H6" s="27">
        <v>2</v>
      </c>
      <c r="I6" s="28" t="s">
        <v>54</v>
      </c>
      <c r="J6" s="29">
        <v>15</v>
      </c>
      <c r="K6" s="27">
        <v>0</v>
      </c>
      <c r="L6" s="28" t="s">
        <v>54</v>
      </c>
      <c r="M6" s="29">
        <v>20</v>
      </c>
      <c r="N6" s="64"/>
      <c r="O6" s="65"/>
      <c r="P6" s="66"/>
      <c r="Q6" s="19"/>
      <c r="R6" s="20"/>
      <c r="S6" s="19"/>
      <c r="T6" s="23">
        <f>SUM(U6:W6)</f>
        <v>4</v>
      </c>
      <c r="U6" s="24">
        <f>COUNTIF($C6:$S6,"○")</f>
        <v>0</v>
      </c>
      <c r="V6" s="24">
        <f>COUNTIF($C6:$S6,"●")</f>
        <v>4</v>
      </c>
      <c r="W6" s="24">
        <f>COUNTIF($C6:$S6,"△")</f>
        <v>0</v>
      </c>
      <c r="X6" s="25">
        <f>B6+E6+H6+K6+Q6</f>
        <v>9</v>
      </c>
      <c r="Y6" s="25">
        <f>D6+G6+J6+M6+S6</f>
        <v>49</v>
      </c>
      <c r="Z6" s="26">
        <f t="shared" si="0"/>
        <v>-40</v>
      </c>
    </row>
    <row r="7" spans="1:26" ht="90" customHeight="1" hidden="1">
      <c r="A7" s="18"/>
      <c r="B7" s="27">
        <f>S2</f>
        <v>0</v>
      </c>
      <c r="C7" s="28" t="str">
        <f>IF(B7&gt;=0,IF(B7&gt;D7,"○",IF(B7=D7,"△","●")),"　")</f>
        <v>△</v>
      </c>
      <c r="D7" s="29">
        <f>Q2</f>
        <v>0</v>
      </c>
      <c r="E7" s="27">
        <f>S3</f>
        <v>0</v>
      </c>
      <c r="F7" s="28" t="str">
        <f>IF(E7&gt;0,IF(E7&gt;G7,"○",IF(E7=G7,"△","●")),"　")</f>
        <v>　</v>
      </c>
      <c r="G7" s="29">
        <f>Q3</f>
        <v>0</v>
      </c>
      <c r="H7" s="27">
        <f>S4</f>
        <v>0</v>
      </c>
      <c r="I7" s="28" t="str">
        <f>IF(H7&gt;0,IF(H7&gt;J7,"○",IF(H7=J7,"△","●")),"　")</f>
        <v>　</v>
      </c>
      <c r="J7" s="29">
        <f>Q4</f>
        <v>0</v>
      </c>
      <c r="K7" s="27">
        <f>S5</f>
        <v>0</v>
      </c>
      <c r="L7" s="28" t="str">
        <f>IF(K7&gt;0,IF(K7&gt;M7,"○",IF(K7=M7,"△","●")),"　")</f>
        <v>　</v>
      </c>
      <c r="M7" s="29">
        <f>Q5</f>
        <v>0</v>
      </c>
      <c r="N7" s="27">
        <f>S6</f>
        <v>0</v>
      </c>
      <c r="O7" s="28" t="str">
        <f>IF(N7&gt;0,IF(N7&gt;P7,"○",IF(N7=P7,"△","●")),"　")</f>
        <v>　</v>
      </c>
      <c r="P7" s="29">
        <f>Q6</f>
        <v>0</v>
      </c>
      <c r="Q7" s="64"/>
      <c r="R7" s="65"/>
      <c r="S7" s="66"/>
      <c r="T7" s="30"/>
      <c r="U7" s="30"/>
      <c r="V7" s="30"/>
      <c r="W7" s="30"/>
      <c r="X7" s="31">
        <f>B7+E7+H7+K7+N7</f>
        <v>0</v>
      </c>
      <c r="Y7" s="31">
        <f>D7+G7+J7+M7+P7</f>
        <v>0</v>
      </c>
      <c r="Z7" s="31">
        <f t="shared" si="0"/>
        <v>0</v>
      </c>
    </row>
  </sheetData>
  <sheetProtection/>
  <mergeCells count="12">
    <mergeCell ref="H4:J4"/>
    <mergeCell ref="K5:M5"/>
    <mergeCell ref="N6:P6"/>
    <mergeCell ref="Q7:S7"/>
    <mergeCell ref="N1:P1"/>
    <mergeCell ref="Q1:S1"/>
    <mergeCell ref="B2:D2"/>
    <mergeCell ref="E3:G3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B2:Z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93" r:id="rId1"/>
  <headerFooter alignWithMargins="0">
    <oddHeader>&amp;C&amp;18第22回ﾔﾏﾅｶｽﾎﾟｰﾂ杯（Bブロック）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showGridLines="0" zoomScalePageLayoutView="0" workbookViewId="0" topLeftCell="A1">
      <pane xSplit="1" ySplit="1" topLeftCell="B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8.796875" defaultRowHeight="17.25"/>
  <cols>
    <col min="1" max="1" width="15.69921875" style="17" customWidth="1"/>
    <col min="2" max="2" width="2.796875" style="17" bestFit="1" customWidth="1"/>
    <col min="3" max="3" width="3.296875" style="17" bestFit="1" customWidth="1"/>
    <col min="4" max="5" width="2.3984375" style="17" bestFit="1" customWidth="1"/>
    <col min="6" max="6" width="2.69921875" style="17" bestFit="1" customWidth="1"/>
    <col min="7" max="7" width="2.796875" style="17" bestFit="1" customWidth="1"/>
    <col min="8" max="8" width="2.3984375" style="17" bestFit="1" customWidth="1"/>
    <col min="9" max="9" width="2.69921875" style="17" bestFit="1" customWidth="1"/>
    <col min="10" max="11" width="2.796875" style="17" bestFit="1" customWidth="1"/>
    <col min="12" max="12" width="2.69921875" style="17" bestFit="1" customWidth="1"/>
    <col min="13" max="14" width="2.796875" style="17" bestFit="1" customWidth="1"/>
    <col min="15" max="15" width="2.69921875" style="17" bestFit="1" customWidth="1"/>
    <col min="16" max="16" width="2.3984375" style="17" bestFit="1" customWidth="1"/>
    <col min="17" max="19" width="4.19921875" style="17" hidden="1" customWidth="1"/>
    <col min="20" max="25" width="3" style="17" bestFit="1" customWidth="1"/>
    <col min="26" max="26" width="4.8984375" style="17" bestFit="1" customWidth="1"/>
    <col min="27" max="16384" width="8.796875" style="17" customWidth="1"/>
  </cols>
  <sheetData>
    <row r="1" spans="1:26" ht="90.75" customHeight="1">
      <c r="A1" s="46" t="s">
        <v>86</v>
      </c>
      <c r="B1" s="67" t="str">
        <f>A2</f>
        <v>北柏レッドファイターズ</v>
      </c>
      <c r="C1" s="67"/>
      <c r="D1" s="67"/>
      <c r="E1" s="67" t="str">
        <f>A3</f>
        <v>加岸ベアーズ</v>
      </c>
      <c r="F1" s="67"/>
      <c r="G1" s="67"/>
      <c r="H1" s="67" t="str">
        <f>A4</f>
        <v>東深井ファイナルズ</v>
      </c>
      <c r="I1" s="67"/>
      <c r="J1" s="67"/>
      <c r="K1" s="69" t="str">
        <f>A5</f>
        <v>江戸川台フェニックス</v>
      </c>
      <c r="L1" s="69"/>
      <c r="M1" s="69"/>
      <c r="N1" s="67" t="str">
        <f>A6</f>
        <v>西深井レッドスターズ</v>
      </c>
      <c r="O1" s="67"/>
      <c r="P1" s="67"/>
      <c r="Q1" s="69">
        <f>A7</f>
        <v>0</v>
      </c>
      <c r="R1" s="69"/>
      <c r="S1" s="69"/>
      <c r="T1" s="16" t="s">
        <v>39</v>
      </c>
      <c r="U1" s="16" t="s">
        <v>40</v>
      </c>
      <c r="V1" s="16" t="s">
        <v>41</v>
      </c>
      <c r="W1" s="16" t="s">
        <v>42</v>
      </c>
      <c r="X1" s="16" t="s">
        <v>43</v>
      </c>
      <c r="Y1" s="16" t="s">
        <v>44</v>
      </c>
      <c r="Z1" s="16" t="s">
        <v>45</v>
      </c>
    </row>
    <row r="2" spans="1:26" ht="90" customHeight="1">
      <c r="A2" s="18" t="str">
        <f>'ﾌﾞﾛｯｸ別'!B16</f>
        <v>北柏レッドファイターズ</v>
      </c>
      <c r="B2" s="64"/>
      <c r="C2" s="65"/>
      <c r="D2" s="66"/>
      <c r="E2" s="19">
        <v>0</v>
      </c>
      <c r="F2" s="20" t="s">
        <v>54</v>
      </c>
      <c r="G2" s="21">
        <v>34</v>
      </c>
      <c r="H2" s="19">
        <v>3</v>
      </c>
      <c r="I2" s="20" t="s">
        <v>54</v>
      </c>
      <c r="J2" s="21">
        <v>24</v>
      </c>
      <c r="K2" s="19">
        <v>4</v>
      </c>
      <c r="L2" s="20" t="s">
        <v>54</v>
      </c>
      <c r="M2" s="21">
        <v>5</v>
      </c>
      <c r="N2" s="19">
        <v>1</v>
      </c>
      <c r="O2" s="20" t="s">
        <v>54</v>
      </c>
      <c r="P2" s="21">
        <v>2</v>
      </c>
      <c r="Q2" s="19"/>
      <c r="R2" s="20"/>
      <c r="S2" s="19"/>
      <c r="T2" s="23">
        <f>SUM(U2:W2)</f>
        <v>4</v>
      </c>
      <c r="U2" s="24">
        <f>COUNTIF($C2:$S2,"○")</f>
        <v>0</v>
      </c>
      <c r="V2" s="24">
        <f>COUNTIF($C2:$S2,"●")</f>
        <v>4</v>
      </c>
      <c r="W2" s="24">
        <f>COUNTIF($C2:$S2,"△")</f>
        <v>0</v>
      </c>
      <c r="X2" s="25">
        <f>E2+H2+K2+N2+Q2</f>
        <v>8</v>
      </c>
      <c r="Y2" s="25">
        <f>G2+J2+M2+P2+S2</f>
        <v>65</v>
      </c>
      <c r="Z2" s="26">
        <f aca="true" t="shared" si="0" ref="Z2:Z7">X2-Y2</f>
        <v>-57</v>
      </c>
    </row>
    <row r="3" spans="1:26" ht="90" customHeight="1">
      <c r="A3" s="18" t="str">
        <f>'ﾌﾞﾛｯｸ別'!B17</f>
        <v>加岸ベアーズ</v>
      </c>
      <c r="B3" s="27">
        <v>34</v>
      </c>
      <c r="C3" s="28" t="s">
        <v>53</v>
      </c>
      <c r="D3" s="29">
        <v>0</v>
      </c>
      <c r="E3" s="64"/>
      <c r="F3" s="65"/>
      <c r="G3" s="66"/>
      <c r="H3" s="19">
        <v>2</v>
      </c>
      <c r="I3" s="20" t="s">
        <v>87</v>
      </c>
      <c r="J3" s="21">
        <v>2</v>
      </c>
      <c r="K3" s="19">
        <v>6</v>
      </c>
      <c r="L3" s="20" t="s">
        <v>53</v>
      </c>
      <c r="M3" s="21">
        <v>0</v>
      </c>
      <c r="N3" s="19">
        <v>19</v>
      </c>
      <c r="O3" s="20" t="s">
        <v>53</v>
      </c>
      <c r="P3" s="21">
        <v>3</v>
      </c>
      <c r="Q3" s="19"/>
      <c r="R3" s="20"/>
      <c r="S3" s="19"/>
      <c r="T3" s="23">
        <f>SUM(U3:W3)</f>
        <v>4</v>
      </c>
      <c r="U3" s="24">
        <f>COUNTIF($C3:$S3,"○")</f>
        <v>3</v>
      </c>
      <c r="V3" s="24">
        <f>COUNTIF($C3:$S3,"●")</f>
        <v>0</v>
      </c>
      <c r="W3" s="24">
        <f>COUNTIF($C3:$S3,"△")</f>
        <v>1</v>
      </c>
      <c r="X3" s="25">
        <f>B3+H3+K3+N3+Q3</f>
        <v>61</v>
      </c>
      <c r="Y3" s="25">
        <f>D3+J3+M3+P3+S3</f>
        <v>5</v>
      </c>
      <c r="Z3" s="26">
        <f t="shared" si="0"/>
        <v>56</v>
      </c>
    </row>
    <row r="4" spans="1:26" ht="90" customHeight="1">
      <c r="A4" s="35" t="str">
        <f>'ﾌﾞﾛｯｸ別'!B18</f>
        <v>東深井ファイナルズ</v>
      </c>
      <c r="B4" s="36">
        <v>24</v>
      </c>
      <c r="C4" s="37" t="s">
        <v>53</v>
      </c>
      <c r="D4" s="38">
        <v>3</v>
      </c>
      <c r="E4" s="36">
        <v>2</v>
      </c>
      <c r="F4" s="37" t="s">
        <v>87</v>
      </c>
      <c r="G4" s="38">
        <v>2</v>
      </c>
      <c r="H4" s="70"/>
      <c r="I4" s="71"/>
      <c r="J4" s="72"/>
      <c r="K4" s="39">
        <v>16</v>
      </c>
      <c r="L4" s="40" t="s">
        <v>53</v>
      </c>
      <c r="M4" s="34">
        <v>0</v>
      </c>
      <c r="N4" s="39">
        <v>19</v>
      </c>
      <c r="O4" s="40" t="s">
        <v>53</v>
      </c>
      <c r="P4" s="34">
        <v>1</v>
      </c>
      <c r="Q4" s="39"/>
      <c r="R4" s="40"/>
      <c r="S4" s="39"/>
      <c r="T4" s="23">
        <f>SUM(U4:W4)</f>
        <v>4</v>
      </c>
      <c r="U4" s="24">
        <f>COUNTIF($C4:$S4,"○")</f>
        <v>3</v>
      </c>
      <c r="V4" s="24">
        <f>COUNTIF($C4:$S4,"●")</f>
        <v>0</v>
      </c>
      <c r="W4" s="24">
        <f>COUNTIF($C4:$S4,"△")</f>
        <v>1</v>
      </c>
      <c r="X4" s="25">
        <f>B4+E4+K4+N4+Q4</f>
        <v>61</v>
      </c>
      <c r="Y4" s="25">
        <f>D4+G4+M4+P4+S4</f>
        <v>6</v>
      </c>
      <c r="Z4" s="41">
        <f t="shared" si="0"/>
        <v>55</v>
      </c>
    </row>
    <row r="5" spans="1:26" ht="90" customHeight="1">
      <c r="A5" s="35" t="str">
        <f>'ﾌﾞﾛｯｸ別'!B19</f>
        <v>江戸川台フェニックス</v>
      </c>
      <c r="B5" s="36">
        <v>5</v>
      </c>
      <c r="C5" s="37" t="s">
        <v>53</v>
      </c>
      <c r="D5" s="38">
        <v>4</v>
      </c>
      <c r="E5" s="36">
        <v>0</v>
      </c>
      <c r="F5" s="37" t="s">
        <v>54</v>
      </c>
      <c r="G5" s="38">
        <v>6</v>
      </c>
      <c r="H5" s="36">
        <v>0</v>
      </c>
      <c r="I5" s="37" t="s">
        <v>54</v>
      </c>
      <c r="J5" s="38">
        <v>16</v>
      </c>
      <c r="K5" s="70"/>
      <c r="L5" s="71"/>
      <c r="M5" s="72"/>
      <c r="N5" s="39">
        <v>16</v>
      </c>
      <c r="O5" s="40" t="s">
        <v>53</v>
      </c>
      <c r="P5" s="34">
        <v>4</v>
      </c>
      <c r="Q5" s="39"/>
      <c r="R5" s="40"/>
      <c r="S5" s="39"/>
      <c r="T5" s="23">
        <f>SUM(U5:W5)</f>
        <v>4</v>
      </c>
      <c r="U5" s="24">
        <f>COUNTIF($C5:$S5,"○")</f>
        <v>2</v>
      </c>
      <c r="V5" s="24">
        <f>COUNTIF($C5:$S5,"●")</f>
        <v>2</v>
      </c>
      <c r="W5" s="24">
        <f>COUNTIF($C5:$S5,"△")</f>
        <v>0</v>
      </c>
      <c r="X5" s="25">
        <f>B5+E5+H5+N5+Q5</f>
        <v>21</v>
      </c>
      <c r="Y5" s="25">
        <f>D5+G5+J5+P5+S5</f>
        <v>30</v>
      </c>
      <c r="Z5" s="41">
        <f t="shared" si="0"/>
        <v>-9</v>
      </c>
    </row>
    <row r="6" spans="1:26" ht="90" customHeight="1">
      <c r="A6" s="35" t="str">
        <f>'ﾌﾞﾛｯｸ別'!B20</f>
        <v>西深井レッドスターズ</v>
      </c>
      <c r="B6" s="36">
        <v>2</v>
      </c>
      <c r="C6" s="37" t="s">
        <v>53</v>
      </c>
      <c r="D6" s="38">
        <v>1</v>
      </c>
      <c r="E6" s="36">
        <v>3</v>
      </c>
      <c r="F6" s="37" t="s">
        <v>54</v>
      </c>
      <c r="G6" s="38">
        <v>19</v>
      </c>
      <c r="H6" s="36">
        <v>1</v>
      </c>
      <c r="I6" s="37" t="s">
        <v>54</v>
      </c>
      <c r="J6" s="38">
        <v>19</v>
      </c>
      <c r="K6" s="36">
        <v>4</v>
      </c>
      <c r="L6" s="37" t="s">
        <v>54</v>
      </c>
      <c r="M6" s="38">
        <v>16</v>
      </c>
      <c r="N6" s="70"/>
      <c r="O6" s="71"/>
      <c r="P6" s="72"/>
      <c r="Q6" s="39"/>
      <c r="R6" s="40"/>
      <c r="S6" s="39"/>
      <c r="T6" s="23">
        <f>SUM(U6:W6)</f>
        <v>4</v>
      </c>
      <c r="U6" s="24">
        <f>COUNTIF($C6:$S6,"○")</f>
        <v>1</v>
      </c>
      <c r="V6" s="24">
        <f>COUNTIF($C6:$S6,"●")</f>
        <v>3</v>
      </c>
      <c r="W6" s="24">
        <f>COUNTIF($C6:$S6,"△")</f>
        <v>0</v>
      </c>
      <c r="X6" s="25">
        <f>B6+E6+H6+K6+Q6</f>
        <v>10</v>
      </c>
      <c r="Y6" s="25">
        <f>D6+G6+J6+M6+S6</f>
        <v>55</v>
      </c>
      <c r="Z6" s="41">
        <f t="shared" si="0"/>
        <v>-45</v>
      </c>
    </row>
    <row r="7" spans="1:26" ht="90" customHeight="1" hidden="1">
      <c r="A7" s="18"/>
      <c r="B7" s="27">
        <f>S2</f>
        <v>0</v>
      </c>
      <c r="C7" s="28" t="str">
        <f>IF(B7&gt;=0,IF(B7&gt;D7,"○",IF(B7=D7,"△","●")),"　")</f>
        <v>△</v>
      </c>
      <c r="D7" s="29">
        <f>Q2</f>
        <v>0</v>
      </c>
      <c r="E7" s="27">
        <f>S3</f>
        <v>0</v>
      </c>
      <c r="F7" s="28" t="str">
        <f>IF(E7&gt;0,IF(E7&gt;G7,"○",IF(E7=G7,"△","●")),"　")</f>
        <v>　</v>
      </c>
      <c r="G7" s="29">
        <f>Q3</f>
        <v>0</v>
      </c>
      <c r="H7" s="27">
        <f>S4</f>
        <v>0</v>
      </c>
      <c r="I7" s="28" t="str">
        <f>IF(H7&gt;0,IF(H7&gt;J7,"○",IF(H7=J7,"△","●")),"　")</f>
        <v>　</v>
      </c>
      <c r="J7" s="29">
        <f>Q4</f>
        <v>0</v>
      </c>
      <c r="K7" s="27">
        <f>S5</f>
        <v>0</v>
      </c>
      <c r="L7" s="28" t="str">
        <f>IF(K7&gt;0,IF(K7&gt;M7,"○",IF(K7=M7,"△","●")),"　")</f>
        <v>　</v>
      </c>
      <c r="M7" s="29">
        <f>Q5</f>
        <v>0</v>
      </c>
      <c r="N7" s="27">
        <f>S6</f>
        <v>0</v>
      </c>
      <c r="O7" s="28" t="str">
        <f>IF(N7&gt;0,IF(N7&gt;P7,"○",IF(N7=P7,"△","●")),"　")</f>
        <v>　</v>
      </c>
      <c r="P7" s="29">
        <f>Q6</f>
        <v>0</v>
      </c>
      <c r="Q7" s="64"/>
      <c r="R7" s="65"/>
      <c r="S7" s="66"/>
      <c r="T7" s="30"/>
      <c r="U7" s="30"/>
      <c r="V7" s="30"/>
      <c r="W7" s="30"/>
      <c r="X7" s="31">
        <f>B7+E7+H7+K7+N7</f>
        <v>0</v>
      </c>
      <c r="Y7" s="31">
        <f>D7+G7+J7+M7+P7</f>
        <v>0</v>
      </c>
      <c r="Z7" s="31">
        <f t="shared" si="0"/>
        <v>0</v>
      </c>
    </row>
  </sheetData>
  <sheetProtection/>
  <mergeCells count="12">
    <mergeCell ref="B2:D2"/>
    <mergeCell ref="E3:G3"/>
    <mergeCell ref="B1:D1"/>
    <mergeCell ref="E1:G1"/>
    <mergeCell ref="H1:J1"/>
    <mergeCell ref="K1:M1"/>
    <mergeCell ref="H4:J4"/>
    <mergeCell ref="K5:M5"/>
    <mergeCell ref="N6:P6"/>
    <mergeCell ref="Q7:S7"/>
    <mergeCell ref="N1:P1"/>
    <mergeCell ref="Q1:S1"/>
  </mergeCells>
  <dataValidations count="2">
    <dataValidation allowBlank="1" showInputMessage="1" showErrorMessage="1" imeMode="hiragana" sqref="A2:A7"/>
    <dataValidation allowBlank="1" showInputMessage="1" showErrorMessage="1" imeMode="off" sqref="B2:Z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93" r:id="rId1"/>
  <headerFooter alignWithMargins="0">
    <oddHeader>&amp;C&amp;18第22回ﾔﾏﾅｶｽﾎﾟｰﾂ杯（Cブロック）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showGridLines="0" zoomScalePageLayoutView="0" workbookViewId="0" topLeftCell="A1">
      <pane xSplit="1" ySplit="1" topLeftCell="B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8.796875" defaultRowHeight="17.25"/>
  <cols>
    <col min="1" max="1" width="15.09765625" style="33" customWidth="1"/>
    <col min="2" max="2" width="3.3984375" style="17" bestFit="1" customWidth="1"/>
    <col min="3" max="3" width="3.296875" style="17" bestFit="1" customWidth="1"/>
    <col min="4" max="4" width="2.796875" style="17" bestFit="1" customWidth="1"/>
    <col min="5" max="5" width="2.3984375" style="17" bestFit="1" customWidth="1"/>
    <col min="6" max="6" width="3.296875" style="17" bestFit="1" customWidth="1"/>
    <col min="7" max="7" width="3.3984375" style="17" bestFit="1" customWidth="1"/>
    <col min="8" max="8" width="2.3984375" style="17" bestFit="1" customWidth="1"/>
    <col min="9" max="9" width="2.69921875" style="17" bestFit="1" customWidth="1"/>
    <col min="10" max="11" width="2.796875" style="17" bestFit="1" customWidth="1"/>
    <col min="12" max="12" width="3.296875" style="17" bestFit="1" customWidth="1"/>
    <col min="13" max="14" width="2.796875" style="17" bestFit="1" customWidth="1"/>
    <col min="15" max="15" width="3.296875" style="17" bestFit="1" customWidth="1"/>
    <col min="16" max="16" width="2.3984375" style="17" bestFit="1" customWidth="1"/>
    <col min="17" max="19" width="4.19921875" style="17" hidden="1" customWidth="1"/>
    <col min="20" max="23" width="3" style="17" bestFit="1" customWidth="1"/>
    <col min="24" max="25" width="3.3984375" style="17" bestFit="1" customWidth="1"/>
    <col min="26" max="26" width="4.8984375" style="17" bestFit="1" customWidth="1"/>
    <col min="27" max="16384" width="8.796875" style="17" customWidth="1"/>
  </cols>
  <sheetData>
    <row r="1" spans="1:26" ht="90.75" customHeight="1">
      <c r="A1" s="46" t="s">
        <v>86</v>
      </c>
      <c r="B1" s="73" t="str">
        <f>A2</f>
        <v>伊勢原ジャガーズ</v>
      </c>
      <c r="C1" s="74"/>
      <c r="D1" s="75"/>
      <c r="E1" s="73" t="str">
        <f>A3</f>
        <v>前ヶ崎クラブ</v>
      </c>
      <c r="F1" s="74"/>
      <c r="G1" s="75"/>
      <c r="H1" s="73" t="str">
        <f>A4</f>
        <v>流山シャークス</v>
      </c>
      <c r="I1" s="74"/>
      <c r="J1" s="75"/>
      <c r="K1" s="76" t="str">
        <f>A5</f>
        <v>鰭ヶ崎ジュニアフィンズ</v>
      </c>
      <c r="L1" s="77"/>
      <c r="M1" s="78"/>
      <c r="N1" s="73" t="str">
        <f>A6</f>
        <v>長崎ＦＬＢ</v>
      </c>
      <c r="O1" s="74"/>
      <c r="P1" s="75"/>
      <c r="Q1" s="76">
        <f>A7</f>
        <v>0</v>
      </c>
      <c r="R1" s="77"/>
      <c r="S1" s="78"/>
      <c r="T1" s="16" t="s">
        <v>39</v>
      </c>
      <c r="U1" s="16" t="s">
        <v>40</v>
      </c>
      <c r="V1" s="16" t="s">
        <v>41</v>
      </c>
      <c r="W1" s="16" t="s">
        <v>42</v>
      </c>
      <c r="X1" s="16" t="s">
        <v>43</v>
      </c>
      <c r="Y1" s="16" t="s">
        <v>44</v>
      </c>
      <c r="Z1" s="16" t="s">
        <v>45</v>
      </c>
    </row>
    <row r="2" spans="1:26" ht="90" customHeight="1">
      <c r="A2" s="42" t="str">
        <f>'ﾌﾞﾛｯｸ別'!B22</f>
        <v>伊勢原ジャガーズ</v>
      </c>
      <c r="B2" s="70"/>
      <c r="C2" s="71"/>
      <c r="D2" s="72"/>
      <c r="E2" s="39">
        <v>5</v>
      </c>
      <c r="F2" s="40" t="s">
        <v>84</v>
      </c>
      <c r="G2" s="34">
        <v>13</v>
      </c>
      <c r="H2" s="39">
        <v>1</v>
      </c>
      <c r="I2" s="40" t="s">
        <v>54</v>
      </c>
      <c r="J2" s="34">
        <v>7</v>
      </c>
      <c r="K2" s="39">
        <v>12</v>
      </c>
      <c r="L2" s="40" t="s">
        <v>54</v>
      </c>
      <c r="M2" s="34">
        <v>14</v>
      </c>
      <c r="N2" s="39">
        <v>10</v>
      </c>
      <c r="O2" s="43" t="s">
        <v>53</v>
      </c>
      <c r="P2" s="34">
        <v>8</v>
      </c>
      <c r="Q2" s="39"/>
      <c r="R2" s="40"/>
      <c r="S2" s="39"/>
      <c r="T2" s="23">
        <f>SUM(U2:W2)</f>
        <v>4</v>
      </c>
      <c r="U2" s="24">
        <f>COUNTIF($C2:$S2,"○")</f>
        <v>1</v>
      </c>
      <c r="V2" s="24">
        <f>COUNTIF($C2:$S2,"●")</f>
        <v>3</v>
      </c>
      <c r="W2" s="24">
        <f>COUNTIF($C2:$S2,"△")</f>
        <v>0</v>
      </c>
      <c r="X2" s="25">
        <f>E2+H2+K2+N2+Q2</f>
        <v>28</v>
      </c>
      <c r="Y2" s="25">
        <f>G2+J2+M2+P2+S2</f>
        <v>42</v>
      </c>
      <c r="Z2" s="41">
        <f aca="true" t="shared" si="0" ref="Z2:Z7">X2-Y2</f>
        <v>-14</v>
      </c>
    </row>
    <row r="3" spans="1:26" ht="90" customHeight="1">
      <c r="A3" s="42" t="str">
        <f>'ﾌﾞﾛｯｸ別'!B23</f>
        <v>前ヶ崎クラブ</v>
      </c>
      <c r="B3" s="36">
        <v>13</v>
      </c>
      <c r="C3" s="37" t="s">
        <v>83</v>
      </c>
      <c r="D3" s="38">
        <v>5</v>
      </c>
      <c r="E3" s="70"/>
      <c r="F3" s="71"/>
      <c r="G3" s="72"/>
      <c r="H3" s="39">
        <v>5</v>
      </c>
      <c r="I3" s="40" t="s">
        <v>53</v>
      </c>
      <c r="J3" s="34">
        <v>4</v>
      </c>
      <c r="K3" s="39">
        <v>4</v>
      </c>
      <c r="L3" s="40" t="s">
        <v>84</v>
      </c>
      <c r="M3" s="34">
        <v>6</v>
      </c>
      <c r="N3" s="39">
        <v>9</v>
      </c>
      <c r="O3" s="43" t="s">
        <v>53</v>
      </c>
      <c r="P3" s="34">
        <v>1</v>
      </c>
      <c r="Q3" s="39"/>
      <c r="R3" s="40"/>
      <c r="S3" s="39"/>
      <c r="T3" s="23">
        <f>SUM(U3:W3)</f>
        <v>4</v>
      </c>
      <c r="U3" s="24">
        <f>COUNTIF($C3:$S3,"○")</f>
        <v>3</v>
      </c>
      <c r="V3" s="24">
        <f>COUNTIF($C3:$S3,"●")</f>
        <v>1</v>
      </c>
      <c r="W3" s="24">
        <f>COUNTIF($C3:$S3,"△")</f>
        <v>0</v>
      </c>
      <c r="X3" s="25">
        <f>B3+H3+K3+N3+Q3</f>
        <v>31</v>
      </c>
      <c r="Y3" s="25">
        <f>D3+J3+M3+P3+S3</f>
        <v>16</v>
      </c>
      <c r="Z3" s="41">
        <f t="shared" si="0"/>
        <v>15</v>
      </c>
    </row>
    <row r="4" spans="1:26" ht="90" customHeight="1">
      <c r="A4" s="42" t="str">
        <f>'ﾌﾞﾛｯｸ別'!B24</f>
        <v>流山シャークス</v>
      </c>
      <c r="B4" s="36">
        <v>7</v>
      </c>
      <c r="C4" s="37" t="s">
        <v>53</v>
      </c>
      <c r="D4" s="38">
        <v>1</v>
      </c>
      <c r="E4" s="36">
        <v>4</v>
      </c>
      <c r="F4" s="37" t="s">
        <v>54</v>
      </c>
      <c r="G4" s="38">
        <v>5</v>
      </c>
      <c r="H4" s="70"/>
      <c r="I4" s="71"/>
      <c r="J4" s="72"/>
      <c r="K4" s="39">
        <v>7</v>
      </c>
      <c r="L4" s="40" t="s">
        <v>53</v>
      </c>
      <c r="M4" s="34">
        <v>4</v>
      </c>
      <c r="N4" s="39">
        <v>8</v>
      </c>
      <c r="O4" s="43" t="s">
        <v>53</v>
      </c>
      <c r="P4" s="34">
        <v>7</v>
      </c>
      <c r="Q4" s="39"/>
      <c r="R4" s="40"/>
      <c r="S4" s="39"/>
      <c r="T4" s="23">
        <f>SUM(U4:W4)</f>
        <v>4</v>
      </c>
      <c r="U4" s="24">
        <f>COUNTIF($C4:$S4,"○")</f>
        <v>3</v>
      </c>
      <c r="V4" s="24">
        <f>COUNTIF($C4:$S4,"●")</f>
        <v>1</v>
      </c>
      <c r="W4" s="24">
        <f>COUNTIF($C4:$S4,"△")</f>
        <v>0</v>
      </c>
      <c r="X4" s="25">
        <f>B4+E4+K4+N4+Q4</f>
        <v>26</v>
      </c>
      <c r="Y4" s="25">
        <f>D4+G4+M4+P4+S4</f>
        <v>17</v>
      </c>
      <c r="Z4" s="41">
        <f t="shared" si="0"/>
        <v>9</v>
      </c>
    </row>
    <row r="5" spans="1:26" ht="90" customHeight="1">
      <c r="A5" s="32" t="str">
        <f>'ﾌﾞﾛｯｸ別'!B25</f>
        <v>鰭ヶ崎ジュニアフィンズ</v>
      </c>
      <c r="B5" s="27">
        <v>14</v>
      </c>
      <c r="C5" s="28" t="s">
        <v>53</v>
      </c>
      <c r="D5" s="29">
        <v>12</v>
      </c>
      <c r="E5" s="27">
        <v>6</v>
      </c>
      <c r="F5" s="28" t="s">
        <v>83</v>
      </c>
      <c r="G5" s="29">
        <v>4</v>
      </c>
      <c r="H5" s="27">
        <v>4</v>
      </c>
      <c r="I5" s="28" t="s">
        <v>54</v>
      </c>
      <c r="J5" s="29">
        <v>7</v>
      </c>
      <c r="K5" s="64"/>
      <c r="L5" s="65"/>
      <c r="M5" s="66"/>
      <c r="N5" s="19">
        <v>5</v>
      </c>
      <c r="O5" s="22" t="s">
        <v>85</v>
      </c>
      <c r="P5" s="21">
        <v>5</v>
      </c>
      <c r="Q5" s="19"/>
      <c r="R5" s="20"/>
      <c r="S5" s="19"/>
      <c r="T5" s="23">
        <f>SUM(U5:W5)</f>
        <v>4</v>
      </c>
      <c r="U5" s="24">
        <f>COUNTIF($C5:$S5,"○")</f>
        <v>2</v>
      </c>
      <c r="V5" s="24">
        <f>COUNTIF($C5:$S5,"●")</f>
        <v>1</v>
      </c>
      <c r="W5" s="24">
        <f>COUNTIF($C5:$S5,"△")</f>
        <v>1</v>
      </c>
      <c r="X5" s="25">
        <f>B5+E5+H5+N5+Q5</f>
        <v>29</v>
      </c>
      <c r="Y5" s="25">
        <f>D5+G5+J5+P5+S5</f>
        <v>28</v>
      </c>
      <c r="Z5" s="26">
        <f t="shared" si="0"/>
        <v>1</v>
      </c>
    </row>
    <row r="6" spans="1:26" ht="90" customHeight="1">
      <c r="A6" s="32" t="str">
        <f>'ﾌﾞﾛｯｸ別'!B26</f>
        <v>長崎ＦＬＢ</v>
      </c>
      <c r="B6" s="27">
        <v>8</v>
      </c>
      <c r="C6" s="28" t="s">
        <v>54</v>
      </c>
      <c r="D6" s="29">
        <v>10</v>
      </c>
      <c r="E6" s="27">
        <v>1</v>
      </c>
      <c r="F6" s="28" t="s">
        <v>54</v>
      </c>
      <c r="G6" s="29">
        <v>9</v>
      </c>
      <c r="H6" s="27">
        <v>7</v>
      </c>
      <c r="I6" s="28" t="s">
        <v>54</v>
      </c>
      <c r="J6" s="29">
        <v>8</v>
      </c>
      <c r="K6" s="27">
        <v>5</v>
      </c>
      <c r="L6" s="28" t="s">
        <v>85</v>
      </c>
      <c r="M6" s="29">
        <v>5</v>
      </c>
      <c r="N6" s="64"/>
      <c r="O6" s="65"/>
      <c r="P6" s="66"/>
      <c r="Q6" s="19"/>
      <c r="R6" s="20"/>
      <c r="S6" s="19"/>
      <c r="T6" s="23">
        <f>SUM(U6:W6)</f>
        <v>4</v>
      </c>
      <c r="U6" s="24">
        <f>COUNTIF($C6:$S6,"○")</f>
        <v>0</v>
      </c>
      <c r="V6" s="24">
        <f>COUNTIF($C6:$S6,"●")</f>
        <v>3</v>
      </c>
      <c r="W6" s="24">
        <f>COUNTIF($C6:$S6,"△")</f>
        <v>1</v>
      </c>
      <c r="X6" s="25">
        <f>B6+E6+H6+K6+Q6</f>
        <v>21</v>
      </c>
      <c r="Y6" s="25">
        <f>D6+G6+J6+M6+S6</f>
        <v>32</v>
      </c>
      <c r="Z6" s="26">
        <f t="shared" si="0"/>
        <v>-11</v>
      </c>
    </row>
    <row r="7" spans="1:26" ht="90" customHeight="1" hidden="1">
      <c r="A7" s="32"/>
      <c r="B7" s="27">
        <f>S2</f>
        <v>0</v>
      </c>
      <c r="C7" s="28" t="str">
        <f>IF(B7&gt;=0,IF(B7&gt;D7,"○",IF(B7=D7,"△","●")),"　")</f>
        <v>△</v>
      </c>
      <c r="D7" s="29">
        <f>Q2</f>
        <v>0</v>
      </c>
      <c r="E7" s="27">
        <f>S3</f>
        <v>0</v>
      </c>
      <c r="F7" s="28" t="str">
        <f>IF(E7&gt;0,IF(E7&gt;G7,"○",IF(E7=G7,"△","●")),"　")</f>
        <v>　</v>
      </c>
      <c r="G7" s="29">
        <f>Q3</f>
        <v>0</v>
      </c>
      <c r="H7" s="27">
        <f>S4</f>
        <v>0</v>
      </c>
      <c r="I7" s="28" t="str">
        <f>IF(H7&gt;0,IF(H7&gt;J7,"○",IF(H7=J7,"△","●")),"　")</f>
        <v>　</v>
      </c>
      <c r="J7" s="29">
        <f>Q4</f>
        <v>0</v>
      </c>
      <c r="K7" s="27">
        <f>S5</f>
        <v>0</v>
      </c>
      <c r="L7" s="28" t="str">
        <f>IF(K7&gt;0,IF(K7&gt;M7,"○",IF(K7=M7,"△","●")),"　")</f>
        <v>　</v>
      </c>
      <c r="M7" s="29">
        <f>Q5</f>
        <v>0</v>
      </c>
      <c r="N7" s="27">
        <f>S6</f>
        <v>0</v>
      </c>
      <c r="O7" s="28" t="str">
        <f>IF(N7&gt;0,IF(N7&gt;P7,"○",IF(N7=P7,"△","●")),"　")</f>
        <v>　</v>
      </c>
      <c r="P7" s="29">
        <f>Q6</f>
        <v>0</v>
      </c>
      <c r="Q7" s="64"/>
      <c r="R7" s="65"/>
      <c r="S7" s="66"/>
      <c r="T7" s="30"/>
      <c r="U7" s="30"/>
      <c r="V7" s="30"/>
      <c r="W7" s="30"/>
      <c r="X7" s="31">
        <f>B7+E7+H7+K7+N7</f>
        <v>0</v>
      </c>
      <c r="Y7" s="31">
        <f>D7+G7+J7+M7+P7</f>
        <v>0</v>
      </c>
      <c r="Z7" s="31">
        <f t="shared" si="0"/>
        <v>0</v>
      </c>
    </row>
  </sheetData>
  <sheetProtection/>
  <mergeCells count="12">
    <mergeCell ref="H4:J4"/>
    <mergeCell ref="K5:M5"/>
    <mergeCell ref="N6:P6"/>
    <mergeCell ref="Q7:S7"/>
    <mergeCell ref="N1:P1"/>
    <mergeCell ref="Q1:S1"/>
    <mergeCell ref="B2:D2"/>
    <mergeCell ref="E3:G3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C3:D7 F2:G2 B2:B7 Q2:Z7 O7:P7 I5:J7 O2:P5 L6:M7 N2:N7 L2:M4 H2:H7 K2:K7 I2:J3 E2:E7 F4:G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93" r:id="rId1"/>
  <headerFooter alignWithMargins="0">
    <oddHeader>&amp;C&amp;18第22回ﾔﾏﾅｶｽﾎﾟｰﾂ杯（Dブロック）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Z7"/>
  <sheetViews>
    <sheetView showGridLines="0" zoomScale="75" zoomScaleNormal="75" zoomScalePageLayoutView="0" workbookViewId="0" topLeftCell="A1">
      <selection activeCell="A1" sqref="A1:I1"/>
    </sheetView>
  </sheetViews>
  <sheetFormatPr defaultColWidth="8.796875" defaultRowHeight="17.25"/>
  <cols>
    <col min="1" max="1" width="15.69921875" style="17" customWidth="1"/>
    <col min="2" max="19" width="3.5" style="17" customWidth="1"/>
    <col min="20" max="25" width="3.796875" style="17" bestFit="1" customWidth="1"/>
    <col min="26" max="26" width="5.296875" style="17" bestFit="1" customWidth="1"/>
    <col min="27" max="16384" width="8.796875" style="17" customWidth="1"/>
  </cols>
  <sheetData>
    <row r="1" spans="1:26" ht="145.5" customHeight="1">
      <c r="A1" s="46" t="s">
        <v>86</v>
      </c>
      <c r="B1" s="67" t="str">
        <f>A2</f>
        <v>伊勢原ジャガーズ</v>
      </c>
      <c r="C1" s="67"/>
      <c r="D1" s="67"/>
      <c r="E1" s="67" t="str">
        <f>A3</f>
        <v>流山マリーンズＢ１</v>
      </c>
      <c r="F1" s="67"/>
      <c r="G1" s="67"/>
      <c r="H1" s="67" t="str">
        <f>A4</f>
        <v>長崎ＦＬＢ</v>
      </c>
      <c r="I1" s="67"/>
      <c r="J1" s="67"/>
      <c r="K1" s="69" t="str">
        <f>A5</f>
        <v>小田急ライオンズ</v>
      </c>
      <c r="L1" s="69"/>
      <c r="M1" s="69"/>
      <c r="N1" s="67" t="str">
        <f>A6</f>
        <v>鰭ヶ崎ジュニアフィンズ</v>
      </c>
      <c r="O1" s="67"/>
      <c r="P1" s="67"/>
      <c r="Q1" s="69" t="str">
        <f>A7</f>
        <v>江戸川台フェニックス</v>
      </c>
      <c r="R1" s="69"/>
      <c r="S1" s="69"/>
      <c r="T1" s="16" t="s">
        <v>39</v>
      </c>
      <c r="U1" s="16" t="s">
        <v>40</v>
      </c>
      <c r="V1" s="16" t="s">
        <v>41</v>
      </c>
      <c r="W1" s="16" t="s">
        <v>42</v>
      </c>
      <c r="X1" s="16" t="s">
        <v>43</v>
      </c>
      <c r="Y1" s="16" t="s">
        <v>44</v>
      </c>
      <c r="Z1" s="16" t="s">
        <v>45</v>
      </c>
    </row>
    <row r="2" spans="1:26" ht="107.25" customHeight="1">
      <c r="A2" s="18" t="str">
        <f>'ﾌﾞﾛｯｸ別'!B30</f>
        <v>伊勢原ジャガーズ</v>
      </c>
      <c r="B2" s="64"/>
      <c r="C2" s="65"/>
      <c r="D2" s="66"/>
      <c r="E2" s="19">
        <v>9</v>
      </c>
      <c r="F2" s="20" t="s">
        <v>54</v>
      </c>
      <c r="G2" s="21">
        <v>10</v>
      </c>
      <c r="H2" s="19">
        <v>10</v>
      </c>
      <c r="I2" s="20" t="s">
        <v>54</v>
      </c>
      <c r="J2" s="21">
        <v>13</v>
      </c>
      <c r="K2" s="19">
        <v>4</v>
      </c>
      <c r="L2" s="20" t="s">
        <v>54</v>
      </c>
      <c r="M2" s="21">
        <v>9</v>
      </c>
      <c r="N2" s="19">
        <v>13</v>
      </c>
      <c r="O2" s="20" t="s">
        <v>54</v>
      </c>
      <c r="P2" s="21">
        <v>14</v>
      </c>
      <c r="Q2" s="19">
        <v>6</v>
      </c>
      <c r="R2" s="20" t="s">
        <v>54</v>
      </c>
      <c r="S2" s="21">
        <v>15</v>
      </c>
      <c r="T2" s="23">
        <f aca="true" t="shared" si="0" ref="T2:T7">SUM(U2:W2)</f>
        <v>5</v>
      </c>
      <c r="U2" s="24">
        <f aca="true" t="shared" si="1" ref="U2:U7">COUNTIF($C2:$S2,"○")</f>
        <v>0</v>
      </c>
      <c r="V2" s="24">
        <f aca="true" t="shared" si="2" ref="V2:V7">COUNTIF($C2:$S2,"●")</f>
        <v>5</v>
      </c>
      <c r="W2" s="24">
        <f aca="true" t="shared" si="3" ref="W2:W7">COUNTIF($C2:$S2,"△")</f>
        <v>0</v>
      </c>
      <c r="X2" s="25">
        <f>E2+H2+K2+N2+Q2</f>
        <v>42</v>
      </c>
      <c r="Y2" s="25">
        <f>G2+J2+M2+P2+S2</f>
        <v>61</v>
      </c>
      <c r="Z2" s="26">
        <f aca="true" t="shared" si="4" ref="Z2:Z7">X2-Y2</f>
        <v>-19</v>
      </c>
    </row>
    <row r="3" spans="1:26" ht="107.25" customHeight="1">
      <c r="A3" s="18" t="str">
        <f>'ﾌﾞﾛｯｸ別'!B31</f>
        <v>流山マリーンズＢ１</v>
      </c>
      <c r="B3" s="27">
        <v>10</v>
      </c>
      <c r="C3" s="28" t="s">
        <v>53</v>
      </c>
      <c r="D3" s="29">
        <v>9</v>
      </c>
      <c r="E3" s="64"/>
      <c r="F3" s="65"/>
      <c r="G3" s="66"/>
      <c r="H3" s="19">
        <v>6</v>
      </c>
      <c r="I3" s="20" t="s">
        <v>54</v>
      </c>
      <c r="J3" s="21">
        <v>8</v>
      </c>
      <c r="K3" s="19">
        <v>3</v>
      </c>
      <c r="L3" s="20" t="s">
        <v>54</v>
      </c>
      <c r="M3" s="21">
        <v>10</v>
      </c>
      <c r="N3" s="19">
        <v>0</v>
      </c>
      <c r="O3" s="20" t="s">
        <v>54</v>
      </c>
      <c r="P3" s="21">
        <v>22</v>
      </c>
      <c r="Q3" s="19">
        <v>7</v>
      </c>
      <c r="R3" s="20" t="s">
        <v>54</v>
      </c>
      <c r="S3" s="21">
        <v>13</v>
      </c>
      <c r="T3" s="23">
        <f t="shared" si="0"/>
        <v>5</v>
      </c>
      <c r="U3" s="24">
        <f t="shared" si="1"/>
        <v>1</v>
      </c>
      <c r="V3" s="24">
        <f t="shared" si="2"/>
        <v>4</v>
      </c>
      <c r="W3" s="24">
        <f t="shared" si="3"/>
        <v>0</v>
      </c>
      <c r="X3" s="25">
        <f>B3+H3+K3+N3+Q3</f>
        <v>26</v>
      </c>
      <c r="Y3" s="25">
        <f>D3+J3+M3+P3+S3</f>
        <v>62</v>
      </c>
      <c r="Z3" s="26">
        <f t="shared" si="4"/>
        <v>-36</v>
      </c>
    </row>
    <row r="4" spans="1:26" ht="107.25" customHeight="1">
      <c r="A4" s="18" t="str">
        <f>'ﾌﾞﾛｯｸ別'!B32</f>
        <v>長崎ＦＬＢ</v>
      </c>
      <c r="B4" s="27">
        <v>13</v>
      </c>
      <c r="C4" s="28" t="s">
        <v>53</v>
      </c>
      <c r="D4" s="29">
        <v>10</v>
      </c>
      <c r="E4" s="27">
        <v>8</v>
      </c>
      <c r="F4" s="28" t="s">
        <v>53</v>
      </c>
      <c r="G4" s="29">
        <v>6</v>
      </c>
      <c r="H4" s="64"/>
      <c r="I4" s="65"/>
      <c r="J4" s="66"/>
      <c r="K4" s="19">
        <v>8</v>
      </c>
      <c r="L4" s="20" t="s">
        <v>54</v>
      </c>
      <c r="M4" s="21">
        <v>9</v>
      </c>
      <c r="N4" s="19">
        <v>6</v>
      </c>
      <c r="O4" s="20" t="s">
        <v>54</v>
      </c>
      <c r="P4" s="21">
        <v>7</v>
      </c>
      <c r="Q4" s="19">
        <v>11</v>
      </c>
      <c r="R4" s="20" t="s">
        <v>53</v>
      </c>
      <c r="S4" s="21">
        <v>3</v>
      </c>
      <c r="T4" s="23">
        <f t="shared" si="0"/>
        <v>5</v>
      </c>
      <c r="U4" s="24">
        <f t="shared" si="1"/>
        <v>3</v>
      </c>
      <c r="V4" s="24">
        <f t="shared" si="2"/>
        <v>2</v>
      </c>
      <c r="W4" s="24">
        <f t="shared" si="3"/>
        <v>0</v>
      </c>
      <c r="X4" s="25">
        <f>B4+E4+K4+N4+Q4</f>
        <v>46</v>
      </c>
      <c r="Y4" s="25">
        <f>D4+G4+M4+P4+S4</f>
        <v>35</v>
      </c>
      <c r="Z4" s="26">
        <f t="shared" si="4"/>
        <v>11</v>
      </c>
    </row>
    <row r="5" spans="1:26" ht="107.25" customHeight="1">
      <c r="A5" s="18" t="str">
        <f>'ﾌﾞﾛｯｸ別'!B33</f>
        <v>小田急ライオンズ</v>
      </c>
      <c r="B5" s="27">
        <v>9</v>
      </c>
      <c r="C5" s="28" t="s">
        <v>53</v>
      </c>
      <c r="D5" s="29">
        <v>4</v>
      </c>
      <c r="E5" s="27">
        <v>10</v>
      </c>
      <c r="F5" s="28" t="s">
        <v>53</v>
      </c>
      <c r="G5" s="29">
        <v>3</v>
      </c>
      <c r="H5" s="27">
        <v>9</v>
      </c>
      <c r="I5" s="28" t="s">
        <v>53</v>
      </c>
      <c r="J5" s="29">
        <v>8</v>
      </c>
      <c r="K5" s="64"/>
      <c r="L5" s="65"/>
      <c r="M5" s="66"/>
      <c r="N5" s="19">
        <v>7</v>
      </c>
      <c r="O5" s="20" t="s">
        <v>84</v>
      </c>
      <c r="P5" s="21">
        <v>8</v>
      </c>
      <c r="Q5" s="19">
        <v>9</v>
      </c>
      <c r="R5" s="20" t="s">
        <v>53</v>
      </c>
      <c r="S5" s="21">
        <v>8</v>
      </c>
      <c r="T5" s="23">
        <f t="shared" si="0"/>
        <v>5</v>
      </c>
      <c r="U5" s="24">
        <f t="shared" si="1"/>
        <v>4</v>
      </c>
      <c r="V5" s="24">
        <f t="shared" si="2"/>
        <v>1</v>
      </c>
      <c r="W5" s="24">
        <f t="shared" si="3"/>
        <v>0</v>
      </c>
      <c r="X5" s="25">
        <f>B5+E5+H5+N5+Q5</f>
        <v>44</v>
      </c>
      <c r="Y5" s="25">
        <f>D5+G5+J5+P5+S5</f>
        <v>31</v>
      </c>
      <c r="Z5" s="26">
        <f t="shared" si="4"/>
        <v>13</v>
      </c>
    </row>
    <row r="6" spans="1:26" ht="107.25" customHeight="1">
      <c r="A6" s="18" t="str">
        <f>'ﾌﾞﾛｯｸ別'!B34</f>
        <v>鰭ヶ崎ジュニアフィンズ</v>
      </c>
      <c r="B6" s="27">
        <v>14</v>
      </c>
      <c r="C6" s="28" t="s">
        <v>53</v>
      </c>
      <c r="D6" s="29">
        <v>13</v>
      </c>
      <c r="E6" s="27">
        <v>22</v>
      </c>
      <c r="F6" s="28" t="s">
        <v>53</v>
      </c>
      <c r="G6" s="29">
        <v>0</v>
      </c>
      <c r="H6" s="27">
        <v>7</v>
      </c>
      <c r="I6" s="28" t="s">
        <v>53</v>
      </c>
      <c r="J6" s="29">
        <v>6</v>
      </c>
      <c r="K6" s="27">
        <v>8</v>
      </c>
      <c r="L6" s="28" t="s">
        <v>83</v>
      </c>
      <c r="M6" s="29">
        <v>7</v>
      </c>
      <c r="N6" s="64"/>
      <c r="O6" s="65"/>
      <c r="P6" s="66"/>
      <c r="Q6" s="19">
        <v>5</v>
      </c>
      <c r="R6" s="20" t="s">
        <v>53</v>
      </c>
      <c r="S6" s="21">
        <v>2</v>
      </c>
      <c r="T6" s="23">
        <f t="shared" si="0"/>
        <v>5</v>
      </c>
      <c r="U6" s="24">
        <f t="shared" si="1"/>
        <v>5</v>
      </c>
      <c r="V6" s="24">
        <f t="shared" si="2"/>
        <v>0</v>
      </c>
      <c r="W6" s="24">
        <f t="shared" si="3"/>
        <v>0</v>
      </c>
      <c r="X6" s="25">
        <f>B6+E6+H6+K6+Q6</f>
        <v>56</v>
      </c>
      <c r="Y6" s="25">
        <f>D6+G6+J6+M6+S6</f>
        <v>28</v>
      </c>
      <c r="Z6" s="26">
        <f t="shared" si="4"/>
        <v>28</v>
      </c>
    </row>
    <row r="7" spans="1:26" ht="107.25" customHeight="1">
      <c r="A7" s="18" t="str">
        <f>'ﾌﾞﾛｯｸ別'!B35</f>
        <v>江戸川台フェニックス</v>
      </c>
      <c r="B7" s="27">
        <v>15</v>
      </c>
      <c r="C7" s="28" t="s">
        <v>53</v>
      </c>
      <c r="D7" s="29">
        <v>6</v>
      </c>
      <c r="E7" s="27">
        <v>13</v>
      </c>
      <c r="F7" s="28" t="s">
        <v>53</v>
      </c>
      <c r="G7" s="29">
        <v>7</v>
      </c>
      <c r="H7" s="27">
        <v>3</v>
      </c>
      <c r="I7" s="28" t="s">
        <v>54</v>
      </c>
      <c r="J7" s="29">
        <v>11</v>
      </c>
      <c r="K7" s="27">
        <v>8</v>
      </c>
      <c r="L7" s="28" t="s">
        <v>54</v>
      </c>
      <c r="M7" s="29">
        <v>9</v>
      </c>
      <c r="N7" s="27">
        <v>2</v>
      </c>
      <c r="O7" s="28" t="s">
        <v>54</v>
      </c>
      <c r="P7" s="29">
        <v>5</v>
      </c>
      <c r="Q7" s="64"/>
      <c r="R7" s="65"/>
      <c r="S7" s="66"/>
      <c r="T7" s="23">
        <f t="shared" si="0"/>
        <v>5</v>
      </c>
      <c r="U7" s="24">
        <f t="shared" si="1"/>
        <v>2</v>
      </c>
      <c r="V7" s="24">
        <f t="shared" si="2"/>
        <v>3</v>
      </c>
      <c r="W7" s="24">
        <f t="shared" si="3"/>
        <v>0</v>
      </c>
      <c r="X7" s="25">
        <f>B7+E7+H7+K7+N7</f>
        <v>41</v>
      </c>
      <c r="Y7" s="25">
        <f>D7+G7+J7+M7+P7</f>
        <v>38</v>
      </c>
      <c r="Z7" s="26">
        <f t="shared" si="4"/>
        <v>3</v>
      </c>
    </row>
  </sheetData>
  <sheetProtection/>
  <mergeCells count="12">
    <mergeCell ref="B2:D2"/>
    <mergeCell ref="E3:G3"/>
    <mergeCell ref="B1:D1"/>
    <mergeCell ref="E1:G1"/>
    <mergeCell ref="H1:J1"/>
    <mergeCell ref="K1:M1"/>
    <mergeCell ref="H4:J4"/>
    <mergeCell ref="K5:M5"/>
    <mergeCell ref="N6:P6"/>
    <mergeCell ref="Q7:S7"/>
    <mergeCell ref="N1:P1"/>
    <mergeCell ref="Q1:S1"/>
  </mergeCells>
  <dataValidations count="2">
    <dataValidation allowBlank="1" showInputMessage="1" showErrorMessage="1" imeMode="hiragana" sqref="A2:A7"/>
    <dataValidation allowBlank="1" showInputMessage="1" showErrorMessage="1" imeMode="off" sqref="B2:Z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73" r:id="rId1"/>
  <headerFooter alignWithMargins="0">
    <oddHeader>&amp;C&amp;18第22回ﾔﾏﾅｶｽﾎﾟｰﾂ杯（研修Ａブロック）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C8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8.796875" defaultRowHeight="17.25"/>
  <cols>
    <col min="1" max="1" width="15.69921875" style="17" customWidth="1"/>
    <col min="2" max="26" width="2.3984375" style="17" customWidth="1"/>
    <col min="27" max="28" width="3.59765625" style="17" bestFit="1" customWidth="1"/>
    <col min="29" max="29" width="5.796875" style="17" bestFit="1" customWidth="1"/>
    <col min="30" max="16384" width="8.796875" style="17" customWidth="1"/>
  </cols>
  <sheetData>
    <row r="1" spans="1:29" ht="158.25" customHeight="1">
      <c r="A1" s="46" t="s">
        <v>86</v>
      </c>
      <c r="B1" s="67" t="str">
        <f>A2</f>
        <v>西原アローズ</v>
      </c>
      <c r="C1" s="67"/>
      <c r="D1" s="67"/>
      <c r="E1" s="67" t="str">
        <f>A3</f>
        <v>流山マリーンズＢ２</v>
      </c>
      <c r="F1" s="67"/>
      <c r="G1" s="67"/>
      <c r="H1" s="67" t="str">
        <f>A4</f>
        <v>加岸ベアーズ</v>
      </c>
      <c r="I1" s="67"/>
      <c r="J1" s="67"/>
      <c r="K1" s="69" t="str">
        <f>A5</f>
        <v>カージナルス</v>
      </c>
      <c r="L1" s="69"/>
      <c r="M1" s="69"/>
      <c r="N1" s="67" t="str">
        <f>A6</f>
        <v>初石クーガーズ</v>
      </c>
      <c r="O1" s="67"/>
      <c r="P1" s="67"/>
      <c r="Q1" s="69" t="str">
        <f>A7</f>
        <v>南流ファイターズ</v>
      </c>
      <c r="R1" s="69"/>
      <c r="S1" s="69"/>
      <c r="T1" s="69" t="str">
        <f>A8</f>
        <v>向小金ファイターズ</v>
      </c>
      <c r="U1" s="69"/>
      <c r="V1" s="69"/>
      <c r="W1" s="16" t="s">
        <v>39</v>
      </c>
      <c r="X1" s="16" t="s">
        <v>40</v>
      </c>
      <c r="Y1" s="16" t="s">
        <v>41</v>
      </c>
      <c r="Z1" s="16" t="s">
        <v>42</v>
      </c>
      <c r="AA1" s="16" t="s">
        <v>43</v>
      </c>
      <c r="AB1" s="16" t="s">
        <v>44</v>
      </c>
      <c r="AC1" s="16" t="s">
        <v>45</v>
      </c>
    </row>
    <row r="2" spans="1:29" ht="106.5" customHeight="1">
      <c r="A2" s="18" t="str">
        <f>'ﾌﾞﾛｯｸ別'!B37</f>
        <v>西原アローズ</v>
      </c>
      <c r="B2" s="64"/>
      <c r="C2" s="65"/>
      <c r="D2" s="66"/>
      <c r="E2" s="19">
        <v>4</v>
      </c>
      <c r="F2" s="20" t="s">
        <v>53</v>
      </c>
      <c r="G2" s="21">
        <v>3</v>
      </c>
      <c r="H2" s="19">
        <v>16</v>
      </c>
      <c r="I2" s="20" t="s">
        <v>53</v>
      </c>
      <c r="J2" s="21">
        <v>4</v>
      </c>
      <c r="K2" s="19">
        <v>4</v>
      </c>
      <c r="L2" s="20" t="s">
        <v>54</v>
      </c>
      <c r="M2" s="21">
        <v>5</v>
      </c>
      <c r="N2" s="19">
        <v>6</v>
      </c>
      <c r="O2" s="20" t="s">
        <v>54</v>
      </c>
      <c r="P2" s="21">
        <v>15</v>
      </c>
      <c r="Q2" s="19">
        <v>4</v>
      </c>
      <c r="R2" s="20" t="s">
        <v>54</v>
      </c>
      <c r="S2" s="21">
        <v>19</v>
      </c>
      <c r="T2" s="19">
        <v>10</v>
      </c>
      <c r="U2" s="20" t="s">
        <v>54</v>
      </c>
      <c r="V2" s="21">
        <v>11</v>
      </c>
      <c r="W2" s="23">
        <f aca="true" t="shared" si="0" ref="W2:W7">SUM(X2:Z2)</f>
        <v>6</v>
      </c>
      <c r="X2" s="24">
        <f>COUNTIF($C2:$V2,"○")</f>
        <v>2</v>
      </c>
      <c r="Y2" s="24">
        <f>COUNTIF($C2:$V2,"●")</f>
        <v>4</v>
      </c>
      <c r="Z2" s="24">
        <f>COUNTIF($C2:$V2,"△")</f>
        <v>0</v>
      </c>
      <c r="AA2" s="25">
        <f>E2+H2+K2+N2+Q2+T2</f>
        <v>44</v>
      </c>
      <c r="AB2" s="25">
        <f>G2+J2+M2+P2+S2+V2</f>
        <v>57</v>
      </c>
      <c r="AC2" s="26">
        <f aca="true" t="shared" si="1" ref="AC2:AC7">AA2-AB2</f>
        <v>-13</v>
      </c>
    </row>
    <row r="3" spans="1:29" ht="106.5" customHeight="1">
      <c r="A3" s="18" t="str">
        <f>'ﾌﾞﾛｯｸ別'!B38</f>
        <v>流山マリーンズＢ２</v>
      </c>
      <c r="B3" s="27">
        <v>3</v>
      </c>
      <c r="C3" s="28" t="s">
        <v>54</v>
      </c>
      <c r="D3" s="29">
        <v>4</v>
      </c>
      <c r="E3" s="64"/>
      <c r="F3" s="65"/>
      <c r="G3" s="66"/>
      <c r="H3" s="19">
        <v>3</v>
      </c>
      <c r="I3" s="20" t="s">
        <v>54</v>
      </c>
      <c r="J3" s="21">
        <v>6</v>
      </c>
      <c r="K3" s="19">
        <v>7</v>
      </c>
      <c r="L3" s="20" t="s">
        <v>54</v>
      </c>
      <c r="M3" s="21">
        <v>22</v>
      </c>
      <c r="N3" s="19">
        <v>9</v>
      </c>
      <c r="O3" s="20" t="s">
        <v>54</v>
      </c>
      <c r="P3" s="21">
        <v>12</v>
      </c>
      <c r="Q3" s="19">
        <v>2</v>
      </c>
      <c r="R3" s="20" t="s">
        <v>54</v>
      </c>
      <c r="S3" s="21">
        <v>25</v>
      </c>
      <c r="T3" s="19">
        <v>4</v>
      </c>
      <c r="U3" s="20" t="s">
        <v>87</v>
      </c>
      <c r="V3" s="21">
        <v>4</v>
      </c>
      <c r="W3" s="23">
        <f t="shared" si="0"/>
        <v>6</v>
      </c>
      <c r="X3" s="24">
        <f aca="true" t="shared" si="2" ref="X3:X8">COUNTIF($C3:$V3,"○")</f>
        <v>0</v>
      </c>
      <c r="Y3" s="24">
        <f aca="true" t="shared" si="3" ref="Y3:Y8">COUNTIF($C3:$V3,"●")</f>
        <v>5</v>
      </c>
      <c r="Z3" s="24">
        <f aca="true" t="shared" si="4" ref="Z3:Z8">COUNTIF($C3:$V3,"△")</f>
        <v>1</v>
      </c>
      <c r="AA3" s="25">
        <f>B3+H3+K3+N3+Q3+T3</f>
        <v>28</v>
      </c>
      <c r="AB3" s="25">
        <f>D3+J3+M3+P3+S3+V3</f>
        <v>73</v>
      </c>
      <c r="AC3" s="26">
        <f t="shared" si="1"/>
        <v>-45</v>
      </c>
    </row>
    <row r="4" spans="1:29" ht="106.5" customHeight="1">
      <c r="A4" s="18" t="str">
        <f>'ﾌﾞﾛｯｸ別'!B39</f>
        <v>加岸ベアーズ</v>
      </c>
      <c r="B4" s="27">
        <v>4</v>
      </c>
      <c r="C4" s="28" t="s">
        <v>54</v>
      </c>
      <c r="D4" s="29">
        <v>16</v>
      </c>
      <c r="E4" s="27">
        <v>6</v>
      </c>
      <c r="F4" s="28" t="s">
        <v>53</v>
      </c>
      <c r="G4" s="29">
        <v>3</v>
      </c>
      <c r="H4" s="64"/>
      <c r="I4" s="65"/>
      <c r="J4" s="66"/>
      <c r="K4" s="19">
        <v>6</v>
      </c>
      <c r="L4" s="20" t="s">
        <v>53</v>
      </c>
      <c r="M4" s="21">
        <v>3</v>
      </c>
      <c r="N4" s="19">
        <v>14</v>
      </c>
      <c r="O4" s="20" t="s">
        <v>54</v>
      </c>
      <c r="P4" s="21">
        <v>15</v>
      </c>
      <c r="Q4" s="19">
        <v>15</v>
      </c>
      <c r="R4" s="20" t="s">
        <v>53</v>
      </c>
      <c r="S4" s="21">
        <v>5</v>
      </c>
      <c r="T4" s="19">
        <v>4</v>
      </c>
      <c r="U4" s="20" t="s">
        <v>54</v>
      </c>
      <c r="V4" s="21">
        <v>9</v>
      </c>
      <c r="W4" s="23">
        <f t="shared" si="0"/>
        <v>6</v>
      </c>
      <c r="X4" s="24">
        <f t="shared" si="2"/>
        <v>3</v>
      </c>
      <c r="Y4" s="24">
        <f t="shared" si="3"/>
        <v>3</v>
      </c>
      <c r="Z4" s="24">
        <f t="shared" si="4"/>
        <v>0</v>
      </c>
      <c r="AA4" s="25">
        <f>B4+E4+K4+N4+Q4+T4</f>
        <v>49</v>
      </c>
      <c r="AB4" s="25">
        <f>D4+G4+M4+P4+S4+V4</f>
        <v>51</v>
      </c>
      <c r="AC4" s="26">
        <f t="shared" si="1"/>
        <v>-2</v>
      </c>
    </row>
    <row r="5" spans="1:29" ht="106.5" customHeight="1">
      <c r="A5" s="18" t="str">
        <f>'ﾌﾞﾛｯｸ別'!B40</f>
        <v>カージナルス</v>
      </c>
      <c r="B5" s="27">
        <v>5</v>
      </c>
      <c r="C5" s="28" t="s">
        <v>53</v>
      </c>
      <c r="D5" s="29">
        <v>4</v>
      </c>
      <c r="E5" s="27">
        <v>22</v>
      </c>
      <c r="F5" s="28" t="s">
        <v>53</v>
      </c>
      <c r="G5" s="29">
        <v>7</v>
      </c>
      <c r="H5" s="27">
        <v>3</v>
      </c>
      <c r="I5" s="28" t="s">
        <v>54</v>
      </c>
      <c r="J5" s="29">
        <v>6</v>
      </c>
      <c r="K5" s="64"/>
      <c r="L5" s="65"/>
      <c r="M5" s="66"/>
      <c r="N5" s="19">
        <v>16</v>
      </c>
      <c r="O5" s="20" t="s">
        <v>53</v>
      </c>
      <c r="P5" s="21">
        <v>2</v>
      </c>
      <c r="Q5" s="19">
        <v>6</v>
      </c>
      <c r="R5" s="20" t="s">
        <v>53</v>
      </c>
      <c r="S5" s="21">
        <v>3</v>
      </c>
      <c r="T5" s="19">
        <v>12</v>
      </c>
      <c r="U5" s="20" t="s">
        <v>53</v>
      </c>
      <c r="V5" s="21">
        <v>8</v>
      </c>
      <c r="W5" s="23">
        <f t="shared" si="0"/>
        <v>6</v>
      </c>
      <c r="X5" s="24">
        <f t="shared" si="2"/>
        <v>5</v>
      </c>
      <c r="Y5" s="24">
        <f t="shared" si="3"/>
        <v>1</v>
      </c>
      <c r="Z5" s="24">
        <f t="shared" si="4"/>
        <v>0</v>
      </c>
      <c r="AA5" s="25">
        <f>B5+E5+H5+N5+Q5+T5</f>
        <v>64</v>
      </c>
      <c r="AB5" s="25">
        <f>D5+G5+J5+P5+S5+V5</f>
        <v>30</v>
      </c>
      <c r="AC5" s="26">
        <f t="shared" si="1"/>
        <v>34</v>
      </c>
    </row>
    <row r="6" spans="1:29" ht="106.5" customHeight="1">
      <c r="A6" s="18" t="str">
        <f>'ﾌﾞﾛｯｸ別'!B41</f>
        <v>初石クーガーズ</v>
      </c>
      <c r="B6" s="27">
        <v>15</v>
      </c>
      <c r="C6" s="28" t="s">
        <v>53</v>
      </c>
      <c r="D6" s="29">
        <v>6</v>
      </c>
      <c r="E6" s="27">
        <v>12</v>
      </c>
      <c r="F6" s="28" t="s">
        <v>53</v>
      </c>
      <c r="G6" s="29">
        <v>9</v>
      </c>
      <c r="H6" s="27">
        <v>15</v>
      </c>
      <c r="I6" s="28" t="s">
        <v>53</v>
      </c>
      <c r="J6" s="29">
        <v>14</v>
      </c>
      <c r="K6" s="27">
        <v>2</v>
      </c>
      <c r="L6" s="28" t="s">
        <v>54</v>
      </c>
      <c r="M6" s="29">
        <v>16</v>
      </c>
      <c r="N6" s="64"/>
      <c r="O6" s="65"/>
      <c r="P6" s="66"/>
      <c r="Q6" s="19">
        <v>5</v>
      </c>
      <c r="R6" s="20" t="s">
        <v>54</v>
      </c>
      <c r="S6" s="21">
        <v>17</v>
      </c>
      <c r="T6" s="19">
        <v>9</v>
      </c>
      <c r="U6" s="20" t="s">
        <v>87</v>
      </c>
      <c r="V6" s="21">
        <v>9</v>
      </c>
      <c r="W6" s="23">
        <f t="shared" si="0"/>
        <v>6</v>
      </c>
      <c r="X6" s="24">
        <f t="shared" si="2"/>
        <v>3</v>
      </c>
      <c r="Y6" s="24">
        <f t="shared" si="3"/>
        <v>2</v>
      </c>
      <c r="Z6" s="24">
        <f t="shared" si="4"/>
        <v>1</v>
      </c>
      <c r="AA6" s="25">
        <f>B6+E6+H6+K6+Q6+T6</f>
        <v>58</v>
      </c>
      <c r="AB6" s="25">
        <f>D6+G6+J6+M6+S6+V6</f>
        <v>71</v>
      </c>
      <c r="AC6" s="26">
        <f t="shared" si="1"/>
        <v>-13</v>
      </c>
    </row>
    <row r="7" spans="1:29" ht="106.5" customHeight="1">
      <c r="A7" s="18" t="str">
        <f>'ﾌﾞﾛｯｸ別'!B42</f>
        <v>南流ファイターズ</v>
      </c>
      <c r="B7" s="27">
        <v>19</v>
      </c>
      <c r="C7" s="28" t="s">
        <v>53</v>
      </c>
      <c r="D7" s="29">
        <v>4</v>
      </c>
      <c r="E7" s="27">
        <v>25</v>
      </c>
      <c r="F7" s="28" t="s">
        <v>53</v>
      </c>
      <c r="G7" s="29">
        <v>2</v>
      </c>
      <c r="H7" s="27">
        <v>5</v>
      </c>
      <c r="I7" s="28" t="s">
        <v>54</v>
      </c>
      <c r="J7" s="29">
        <v>15</v>
      </c>
      <c r="K7" s="27">
        <v>3</v>
      </c>
      <c r="L7" s="28" t="s">
        <v>54</v>
      </c>
      <c r="M7" s="29">
        <v>6</v>
      </c>
      <c r="N7" s="27">
        <v>17</v>
      </c>
      <c r="O7" s="28" t="s">
        <v>53</v>
      </c>
      <c r="P7" s="29">
        <v>5</v>
      </c>
      <c r="Q7" s="64"/>
      <c r="R7" s="65"/>
      <c r="S7" s="66"/>
      <c r="T7" s="19">
        <v>15</v>
      </c>
      <c r="U7" s="20" t="s">
        <v>53</v>
      </c>
      <c r="V7" s="21">
        <v>1</v>
      </c>
      <c r="W7" s="23">
        <f t="shared" si="0"/>
        <v>6</v>
      </c>
      <c r="X7" s="24">
        <f t="shared" si="2"/>
        <v>4</v>
      </c>
      <c r="Y7" s="24">
        <f t="shared" si="3"/>
        <v>2</v>
      </c>
      <c r="Z7" s="24">
        <f t="shared" si="4"/>
        <v>0</v>
      </c>
      <c r="AA7" s="25">
        <f>B7+E7+H7+K7+N7+T7</f>
        <v>84</v>
      </c>
      <c r="AB7" s="25">
        <f>D7+G7+J7+M7+P7+V7</f>
        <v>33</v>
      </c>
      <c r="AC7" s="26">
        <f t="shared" si="1"/>
        <v>51</v>
      </c>
    </row>
    <row r="8" spans="1:29" ht="106.5" customHeight="1">
      <c r="A8" s="18" t="str">
        <f>'ﾌﾞﾛｯｸ別'!B43</f>
        <v>向小金ファイターズ</v>
      </c>
      <c r="B8" s="27">
        <v>11</v>
      </c>
      <c r="C8" s="28" t="s">
        <v>53</v>
      </c>
      <c r="D8" s="29">
        <v>10</v>
      </c>
      <c r="E8" s="27">
        <v>4</v>
      </c>
      <c r="F8" s="28" t="s">
        <v>87</v>
      </c>
      <c r="G8" s="29">
        <v>4</v>
      </c>
      <c r="H8" s="27">
        <v>9</v>
      </c>
      <c r="I8" s="28" t="s">
        <v>53</v>
      </c>
      <c r="J8" s="29">
        <v>4</v>
      </c>
      <c r="K8" s="27">
        <v>8</v>
      </c>
      <c r="L8" s="28" t="s">
        <v>54</v>
      </c>
      <c r="M8" s="29">
        <v>12</v>
      </c>
      <c r="N8" s="27">
        <v>9</v>
      </c>
      <c r="O8" s="28" t="s">
        <v>87</v>
      </c>
      <c r="P8" s="29">
        <v>9</v>
      </c>
      <c r="Q8" s="27">
        <v>1</v>
      </c>
      <c r="R8" s="28" t="s">
        <v>54</v>
      </c>
      <c r="S8" s="29">
        <v>15</v>
      </c>
      <c r="T8" s="64"/>
      <c r="U8" s="65"/>
      <c r="V8" s="66"/>
      <c r="W8" s="23">
        <f>SUM(X8:Z8)</f>
        <v>6</v>
      </c>
      <c r="X8" s="24">
        <f t="shared" si="2"/>
        <v>2</v>
      </c>
      <c r="Y8" s="24">
        <f t="shared" si="3"/>
        <v>2</v>
      </c>
      <c r="Z8" s="24">
        <f t="shared" si="4"/>
        <v>2</v>
      </c>
      <c r="AA8" s="25">
        <f>B8+E8+H8+K8+N8+Q8</f>
        <v>42</v>
      </c>
      <c r="AB8" s="25">
        <f>D8+G8+J8+M8+P8+S8</f>
        <v>54</v>
      </c>
      <c r="AC8" s="26">
        <f>AA8-AB8</f>
        <v>-12</v>
      </c>
    </row>
  </sheetData>
  <sheetProtection/>
  <mergeCells count="14">
    <mergeCell ref="N1:P1"/>
    <mergeCell ref="Q1:S1"/>
    <mergeCell ref="H1:J1"/>
    <mergeCell ref="K1:M1"/>
    <mergeCell ref="B2:D2"/>
    <mergeCell ref="E3:G3"/>
    <mergeCell ref="B1:D1"/>
    <mergeCell ref="E1:G1"/>
    <mergeCell ref="T1:V1"/>
    <mergeCell ref="T8:V8"/>
    <mergeCell ref="H4:J4"/>
    <mergeCell ref="K5:M5"/>
    <mergeCell ref="N6:P6"/>
    <mergeCell ref="Q7:S7"/>
  </mergeCells>
  <dataValidations count="2">
    <dataValidation allowBlank="1" showInputMessage="1" showErrorMessage="1" imeMode="hiragana" sqref="A2:A8"/>
    <dataValidation allowBlank="1" showInputMessage="1" showErrorMessage="1" imeMode="off" sqref="B2:AC8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88" r:id="rId1"/>
  <headerFooter alignWithMargins="0">
    <oddHeader>&amp;C&amp;18第22回ﾔﾏﾅｶｽﾎﾟｰﾂ杯（研修Bブロック）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7">
      <selection activeCell="C35" sqref="C35"/>
    </sheetView>
  </sheetViews>
  <sheetFormatPr defaultColWidth="8.796875" defaultRowHeight="17.25"/>
  <cols>
    <col min="1" max="1" width="3.69921875" style="0" bestFit="1" customWidth="1"/>
    <col min="2" max="2" width="20.59765625" style="4" customWidth="1"/>
    <col min="3" max="3" width="27.5" style="0" customWidth="1"/>
  </cols>
  <sheetData>
    <row r="1" spans="1:2" ht="17.25">
      <c r="A1" s="1"/>
      <c r="B1" s="2"/>
    </row>
    <row r="2" spans="1:2" ht="17.25">
      <c r="A2" s="1" t="s">
        <v>0</v>
      </c>
      <c r="B2" s="14" t="s">
        <v>56</v>
      </c>
    </row>
    <row r="3" spans="1:2" ht="17.25">
      <c r="A3" s="1" t="s">
        <v>1</v>
      </c>
      <c r="B3" s="3" t="s">
        <v>57</v>
      </c>
    </row>
    <row r="4" spans="1:2" ht="17.25">
      <c r="A4" s="1" t="s">
        <v>2</v>
      </c>
      <c r="B4" s="3" t="s">
        <v>58</v>
      </c>
    </row>
    <row r="5" spans="1:2" ht="17.25">
      <c r="A5" s="1" t="s">
        <v>3</v>
      </c>
      <c r="B5" s="3" t="s">
        <v>59</v>
      </c>
    </row>
    <row r="6" spans="1:2" ht="17.25">
      <c r="A6" s="1" t="s">
        <v>4</v>
      </c>
      <c r="B6" s="3" t="s">
        <v>60</v>
      </c>
    </row>
    <row r="7" spans="1:2" ht="17.25">
      <c r="A7" s="1" t="s">
        <v>5</v>
      </c>
      <c r="B7" s="3" t="s">
        <v>61</v>
      </c>
    </row>
    <row r="8" spans="1:2" ht="17.25">
      <c r="A8" s="1" t="s">
        <v>6</v>
      </c>
      <c r="B8" s="3" t="s">
        <v>62</v>
      </c>
    </row>
    <row r="9" spans="1:2" ht="17.25">
      <c r="A9" s="1" t="s">
        <v>7</v>
      </c>
      <c r="B9" s="3" t="s">
        <v>63</v>
      </c>
    </row>
    <row r="10" spans="1:2" ht="17.25">
      <c r="A10" s="1" t="s">
        <v>8</v>
      </c>
      <c r="B10" s="3" t="s">
        <v>64</v>
      </c>
    </row>
    <row r="11" spans="1:2" ht="17.25">
      <c r="A11" s="1" t="s">
        <v>9</v>
      </c>
      <c r="B11" s="3" t="s">
        <v>65</v>
      </c>
    </row>
    <row r="12" spans="1:2" ht="17.25">
      <c r="A12" s="1" t="s">
        <v>10</v>
      </c>
      <c r="B12" s="3" t="s">
        <v>66</v>
      </c>
    </row>
    <row r="13" spans="1:2" ht="17.25">
      <c r="A13" s="1" t="s">
        <v>11</v>
      </c>
      <c r="B13" s="3" t="s">
        <v>67</v>
      </c>
    </row>
    <row r="14" spans="1:2" ht="17.25">
      <c r="A14" s="1" t="s">
        <v>12</v>
      </c>
      <c r="B14" s="14" t="s">
        <v>68</v>
      </c>
    </row>
    <row r="15" spans="1:2" ht="17.25">
      <c r="A15" s="1" t="s">
        <v>13</v>
      </c>
      <c r="B15" s="3" t="s">
        <v>69</v>
      </c>
    </row>
    <row r="16" spans="1:2" ht="17.25">
      <c r="A16" s="1" t="s">
        <v>32</v>
      </c>
      <c r="B16" s="3" t="s">
        <v>70</v>
      </c>
    </row>
    <row r="17" spans="1:2" ht="17.25">
      <c r="A17" s="1" t="s">
        <v>14</v>
      </c>
      <c r="B17" s="3" t="s">
        <v>71</v>
      </c>
    </row>
    <row r="18" spans="1:2" ht="17.25">
      <c r="A18" s="1" t="s">
        <v>15</v>
      </c>
      <c r="B18" s="3" t="s">
        <v>72</v>
      </c>
    </row>
    <row r="19" spans="1:2" ht="17.25">
      <c r="A19" s="1" t="s">
        <v>16</v>
      </c>
      <c r="B19" s="3" t="s">
        <v>73</v>
      </c>
    </row>
    <row r="20" spans="1:2" ht="17.25">
      <c r="A20" s="1" t="s">
        <v>18</v>
      </c>
      <c r="B20" s="3" t="s">
        <v>74</v>
      </c>
    </row>
    <row r="21" spans="1:2" ht="17.25">
      <c r="A21" s="1" t="s">
        <v>52</v>
      </c>
      <c r="B21" s="3" t="s">
        <v>75</v>
      </c>
    </row>
    <row r="22" spans="1:2" ht="17.25">
      <c r="A22" s="1"/>
      <c r="B22" s="2" t="s">
        <v>76</v>
      </c>
    </row>
    <row r="23" spans="1:2" ht="17.25">
      <c r="A23" s="1" t="s">
        <v>20</v>
      </c>
      <c r="B23" s="3" t="s">
        <v>71</v>
      </c>
    </row>
    <row r="24" spans="1:2" ht="17.25">
      <c r="A24" s="1" t="s">
        <v>21</v>
      </c>
      <c r="B24" s="3" t="s">
        <v>77</v>
      </c>
    </row>
    <row r="25" spans="1:2" ht="17.25">
      <c r="A25" s="1" t="s">
        <v>22</v>
      </c>
      <c r="B25" s="3" t="s">
        <v>75</v>
      </c>
    </row>
    <row r="26" spans="1:2" ht="17.25">
      <c r="A26" s="1" t="s">
        <v>23</v>
      </c>
      <c r="B26" s="3" t="s">
        <v>59</v>
      </c>
    </row>
    <row r="27" spans="1:2" ht="17.25">
      <c r="A27" s="1" t="s">
        <v>24</v>
      </c>
      <c r="B27" s="3" t="s">
        <v>74</v>
      </c>
    </row>
    <row r="28" spans="1:2" ht="17.25">
      <c r="A28" s="1" t="s">
        <v>25</v>
      </c>
      <c r="B28" s="3" t="s">
        <v>69</v>
      </c>
    </row>
    <row r="29" spans="1:2" ht="17.25">
      <c r="A29" s="1" t="s">
        <v>26</v>
      </c>
      <c r="B29" s="14" t="s">
        <v>78</v>
      </c>
    </row>
    <row r="30" spans="1:2" ht="17.25">
      <c r="A30" s="1" t="s">
        <v>27</v>
      </c>
      <c r="B30" s="3" t="s">
        <v>79</v>
      </c>
    </row>
    <row r="31" spans="1:2" ht="17.25">
      <c r="A31" s="1" t="s">
        <v>28</v>
      </c>
      <c r="B31" s="3" t="s">
        <v>67</v>
      </c>
    </row>
    <row r="32" spans="1:2" ht="17.25">
      <c r="A32" s="1" t="s">
        <v>29</v>
      </c>
      <c r="B32" s="3" t="s">
        <v>57</v>
      </c>
    </row>
    <row r="33" spans="1:2" ht="17.25">
      <c r="A33" s="1" t="s">
        <v>30</v>
      </c>
      <c r="B33" s="3" t="s">
        <v>64</v>
      </c>
    </row>
    <row r="34" spans="1:2" ht="17.25">
      <c r="A34" s="1" t="s">
        <v>31</v>
      </c>
      <c r="B34" s="3" t="s">
        <v>63</v>
      </c>
    </row>
    <row r="35" spans="1:2" ht="17.25">
      <c r="A35" s="1" t="s">
        <v>81</v>
      </c>
      <c r="B35" s="14" t="s">
        <v>82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STN02</cp:lastModifiedBy>
  <cp:lastPrinted>2011-08-30T06:41:09Z</cp:lastPrinted>
  <dcterms:created xsi:type="dcterms:W3CDTF">2004-09-10T07:52:35Z</dcterms:created>
  <dcterms:modified xsi:type="dcterms:W3CDTF">2011-08-30T06:41:13Z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