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tabRatio="916" activeTab="0"/>
  </bookViews>
  <sheets>
    <sheet name="決勝ﾄｰﾅﾒﾝﾄ" sheetId="1" r:id="rId1"/>
    <sheet name="成績表" sheetId="2" r:id="rId2"/>
    <sheet name="ﾌﾞﾛｯｸ別" sheetId="3" r:id="rId3"/>
    <sheet name="ﾁｰﾑ一覧" sheetId="4" r:id="rId4"/>
    <sheet name="Aﾌﾞﾛｯｸ" sheetId="5" r:id="rId5"/>
    <sheet name="Bﾌﾞﾛｯｸ" sheetId="6" r:id="rId6"/>
    <sheet name="Cﾌﾞﾛｯｸ" sheetId="7" r:id="rId7"/>
    <sheet name="Ｄﾌﾞﾛｯｸ" sheetId="8" r:id="rId8"/>
    <sheet name="Eﾌﾞﾛｯｸ" sheetId="9" r:id="rId9"/>
    <sheet name="Fﾌﾞﾛｯｸ" sheetId="10" r:id="rId10"/>
    <sheet name="Gﾌﾞﾛｯｸ" sheetId="11" r:id="rId11"/>
    <sheet name="Hﾌﾞﾛｯｸ" sheetId="12" r:id="rId12"/>
    <sheet name="Iﾌﾞﾛｯｸ" sheetId="13" r:id="rId13"/>
    <sheet name="Jﾌﾞﾛｯｸ" sheetId="14" r:id="rId14"/>
    <sheet name="Kﾌﾞﾛｯｸ" sheetId="15" r:id="rId15"/>
    <sheet name="Lﾌﾞﾛｯｸ" sheetId="16" r:id="rId16"/>
  </sheets>
  <definedNames>
    <definedName name="_xlnm.Print_Area" localSheetId="4">'Aﾌﾞﾛｯｸ'!$A$1:$AC$8</definedName>
    <definedName name="_xlnm.Print_Area" localSheetId="5">'Bﾌﾞﾛｯｸ'!$A$1:$AC$8</definedName>
    <definedName name="_xlnm.Print_Area" localSheetId="6">'Cﾌﾞﾛｯｸ'!$A$1:$Z$7</definedName>
    <definedName name="_xlnm.Print_Area" localSheetId="7">'Ｄﾌﾞﾛｯｸ'!$A$1:$Z$7</definedName>
    <definedName name="_xlnm.Print_Area" localSheetId="8">'Eﾌﾞﾛｯｸ'!$A$1:$AC$7</definedName>
    <definedName name="_xlnm.Print_Area" localSheetId="9">'Fﾌﾞﾛｯｸ'!$A$1:$Z$7</definedName>
    <definedName name="_xlnm.Print_Area" localSheetId="10">'Gﾌﾞﾛｯｸ'!$A$1:$Z$7</definedName>
    <definedName name="_xlnm.Print_Area" localSheetId="11">'Hﾌﾞﾛｯｸ'!$A$1:$Z$7</definedName>
    <definedName name="_xlnm.Print_Area" localSheetId="12">'Iﾌﾞﾛｯｸ'!$A$1:$Z$7</definedName>
    <definedName name="_xlnm.Print_Area" localSheetId="13">'Jﾌﾞﾛｯｸ'!$A$1:$Z$7</definedName>
    <definedName name="_xlnm.Print_Area" localSheetId="14">'Kﾌﾞﾛｯｸ'!$A$1:$Z$7</definedName>
    <definedName name="_xlnm.Print_Area" localSheetId="15">'Lﾌﾞﾛｯｸ'!$A$1:$AC$8</definedName>
    <definedName name="_xlnm.Print_Area" localSheetId="3">'ﾁｰﾑ一覧'!#REF!</definedName>
    <definedName name="_xlnm.Print_Area" localSheetId="2">'ﾌﾞﾛｯｸ別'!$A$1:$H$30</definedName>
    <definedName name="_xlnm.Print_Area" localSheetId="0">'決勝ﾄｰﾅﾒﾝﾄ'!$A$1:$S$114</definedName>
    <definedName name="_xlnm.Print_Area" localSheetId="1">'成績表'!$A$1:$S$55</definedName>
  </definedNames>
  <calcPr fullCalcOnLoad="1"/>
</workbook>
</file>

<file path=xl/sharedStrings.xml><?xml version="1.0" encoding="utf-8"?>
<sst xmlns="http://schemas.openxmlformats.org/spreadsheetml/2006/main" count="862" uniqueCount="282">
  <si>
    <t>Aブロック</t>
  </si>
  <si>
    <t>Bブロック</t>
  </si>
  <si>
    <t>Cブロック</t>
  </si>
  <si>
    <t>Dブロック</t>
  </si>
  <si>
    <t>Eブロック</t>
  </si>
  <si>
    <t>Fブロック</t>
  </si>
  <si>
    <t>Gブロック</t>
  </si>
  <si>
    <t>Hブロック</t>
  </si>
  <si>
    <t>試合</t>
  </si>
  <si>
    <t>勝数</t>
  </si>
  <si>
    <t>負数</t>
  </si>
  <si>
    <t>引分</t>
  </si>
  <si>
    <t>得点</t>
  </si>
  <si>
    <t>失点</t>
  </si>
  <si>
    <t>差</t>
  </si>
  <si>
    <t>Ｉブロック</t>
  </si>
  <si>
    <t>Ｊブロック</t>
  </si>
  <si>
    <t>Ｋブロック</t>
  </si>
  <si>
    <t>Ｌブロック</t>
  </si>
  <si>
    <t>ブロックをクリックすると、各ブロックの対戦表が見られれます。</t>
  </si>
  <si>
    <t>Gブロック</t>
  </si>
  <si>
    <t>Hブロック</t>
  </si>
  <si>
    <t>Ｉブロック</t>
  </si>
  <si>
    <t>Dブロック</t>
  </si>
  <si>
    <t>Ｊブロック</t>
  </si>
  <si>
    <t>Eブロック</t>
  </si>
  <si>
    <t>Ｋブロック</t>
  </si>
  <si>
    <t>Fブロック</t>
  </si>
  <si>
    <t>Ｌブロック</t>
  </si>
  <si>
    <t>は、ブロック長です。</t>
  </si>
  <si>
    <t>☆印は、決勝トーナメント進出決定チーム</t>
  </si>
  <si>
    <t>久寺家エラーズ</t>
  </si>
  <si>
    <t>野田ドンキーズ</t>
  </si>
  <si>
    <t>ブラック・バード</t>
  </si>
  <si>
    <t>サンスパッツ</t>
  </si>
  <si>
    <t>Aブロック</t>
  </si>
  <si>
    <t>Cブロック</t>
  </si>
  <si>
    <t>串崎スワローズ</t>
  </si>
  <si>
    <t>第28回カリフ・マルエス旗争奪少年野球大会ブロック表</t>
  </si>
  <si>
    <t>新木ファイターズ</t>
  </si>
  <si>
    <t>我孫子</t>
  </si>
  <si>
    <t>トライスター</t>
  </si>
  <si>
    <t>柏</t>
  </si>
  <si>
    <t>千代田ファイターズ</t>
  </si>
  <si>
    <t>加岸ベアーズ</t>
  </si>
  <si>
    <t>流山</t>
  </si>
  <si>
    <t>南流ファイターズ</t>
  </si>
  <si>
    <t>野田</t>
  </si>
  <si>
    <t>小金原ビクトリー</t>
  </si>
  <si>
    <t>松戸</t>
  </si>
  <si>
    <t>高田ウィンスターズ</t>
  </si>
  <si>
    <t>北柏スーパーナイン</t>
  </si>
  <si>
    <t>スーパーフェニックス</t>
  </si>
  <si>
    <t>増尾レッドスターズ</t>
  </si>
  <si>
    <t>大津ヶ丘ファイターズ</t>
  </si>
  <si>
    <t>名戸ヶ谷ウォーリアーズ</t>
  </si>
  <si>
    <t>光ヶ丘シャークス</t>
  </si>
  <si>
    <t>東深井ファイナルズ</t>
  </si>
  <si>
    <t>向小金ファイターズ</t>
  </si>
  <si>
    <t>東深井ファイナルズJr.</t>
  </si>
  <si>
    <t>前ヶ崎クラブ</t>
  </si>
  <si>
    <t>清水タイガース</t>
  </si>
  <si>
    <t>中根ヤンキース</t>
  </si>
  <si>
    <t>花井ヤンキース</t>
  </si>
  <si>
    <t>上町少年野球部</t>
  </si>
  <si>
    <t>野菊野ファイターズ</t>
  </si>
  <si>
    <t>松戸カージナルス</t>
  </si>
  <si>
    <t>友和タイガース</t>
  </si>
  <si>
    <t>三郷</t>
  </si>
  <si>
    <t>柏ヤンガーズ</t>
  </si>
  <si>
    <t>加賀シャトルズ</t>
  </si>
  <si>
    <t>伊勢原ジャガーズ</t>
  </si>
  <si>
    <t>松葉ニューセラミックス</t>
  </si>
  <si>
    <t>柏南ギャランツ</t>
  </si>
  <si>
    <t>沼南ファイヤーズ</t>
  </si>
  <si>
    <t>柏ビクトリー</t>
  </si>
  <si>
    <t>カージナルス</t>
  </si>
  <si>
    <t>流山シャークス</t>
  </si>
  <si>
    <t>鰭ヶ崎ジュニアフィンズ</t>
  </si>
  <si>
    <t>新栄ファイヤーズ</t>
  </si>
  <si>
    <t>野田ロッキーズ</t>
  </si>
  <si>
    <t>柳沢イーグルス</t>
  </si>
  <si>
    <t>関宿バッファローズ</t>
  </si>
  <si>
    <t>初石クーガーズ</t>
  </si>
  <si>
    <t>セントラルパークス</t>
  </si>
  <si>
    <t>八柱サンジュニアーズ</t>
  </si>
  <si>
    <t>梅郷パワーズ</t>
  </si>
  <si>
    <t>三郷団地ライオンズ</t>
  </si>
  <si>
    <t>吉川ドリームズ</t>
  </si>
  <si>
    <t>吉川</t>
  </si>
  <si>
    <t>吹上クラブ　コメッツ</t>
  </si>
  <si>
    <t>常盤平ボーイズ</t>
  </si>
  <si>
    <t>我孫子ライオンズ</t>
  </si>
  <si>
    <t>布佐スパイダース</t>
  </si>
  <si>
    <t>高野台ジャガーズ</t>
  </si>
  <si>
    <t>豊上ジュニアーズ</t>
  </si>
  <si>
    <t>豊四季イーグルス</t>
  </si>
  <si>
    <t>新柏ツインズ</t>
  </si>
  <si>
    <t>アトミック</t>
  </si>
  <si>
    <t>柏ドリームス</t>
  </si>
  <si>
    <t>七次台ジャガーズ</t>
  </si>
  <si>
    <t>白井</t>
  </si>
  <si>
    <t>長崎ＦＬＢ</t>
  </si>
  <si>
    <t>江戸川台フェニックス</t>
  </si>
  <si>
    <t>流山マリーンズ</t>
  </si>
  <si>
    <t>流山ホークス</t>
  </si>
  <si>
    <t>野田ジャガーズ</t>
  </si>
  <si>
    <t>山崎クーガーズ</t>
  </si>
  <si>
    <t>大和田レッズ</t>
  </si>
  <si>
    <t>東新田ユニオンズ</t>
  </si>
  <si>
    <t>五香メッツ</t>
  </si>
  <si>
    <t>ヤングスターズ</t>
  </si>
  <si>
    <t>新松戸リトルベアーズ</t>
  </si>
  <si>
    <t>にしくぼフェニックス</t>
  </si>
  <si>
    <t>旭町サンライズ</t>
  </si>
  <si>
    <t>大塚バッファローズ</t>
  </si>
  <si>
    <t>柏</t>
  </si>
  <si>
    <t>リトルジャガーズ</t>
  </si>
  <si>
    <t>我孫子</t>
  </si>
  <si>
    <t>☆</t>
  </si>
  <si>
    <t>金杉ミリオンズ</t>
  </si>
  <si>
    <t>松伏</t>
  </si>
  <si>
    <t>☆</t>
  </si>
  <si>
    <t>☆</t>
  </si>
  <si>
    <t>終了</t>
  </si>
  <si>
    <t>☆</t>
  </si>
  <si>
    <t>I-3</t>
  </si>
  <si>
    <t>J-3</t>
  </si>
  <si>
    <t>K-3</t>
  </si>
  <si>
    <t>L-3</t>
  </si>
  <si>
    <t>E-6</t>
  </si>
  <si>
    <t>F-6</t>
  </si>
  <si>
    <t>G-6</t>
  </si>
  <si>
    <t>H-6</t>
  </si>
  <si>
    <t>E-2</t>
  </si>
  <si>
    <t>F-2</t>
  </si>
  <si>
    <t>G-2</t>
  </si>
  <si>
    <t>H-2</t>
  </si>
  <si>
    <t>A-5</t>
  </si>
  <si>
    <t>B-5</t>
  </si>
  <si>
    <t>C-5</t>
  </si>
  <si>
    <t>D-5</t>
  </si>
  <si>
    <t>A-4</t>
  </si>
  <si>
    <t>B-4</t>
  </si>
  <si>
    <t>C-4</t>
  </si>
  <si>
    <t>D-4</t>
  </si>
  <si>
    <t>I-6</t>
  </si>
  <si>
    <t>J-6</t>
  </si>
  <si>
    <t>K-6</t>
  </si>
  <si>
    <t>L-6</t>
  </si>
  <si>
    <t>I-2</t>
  </si>
  <si>
    <t>J-2</t>
  </si>
  <si>
    <t>K-2</t>
  </si>
  <si>
    <t>L-2</t>
  </si>
  <si>
    <t>E-5</t>
  </si>
  <si>
    <t>F-5</t>
  </si>
  <si>
    <t>G-5</t>
  </si>
  <si>
    <t>H-5</t>
  </si>
  <si>
    <t>E-4</t>
  </si>
  <si>
    <t>F-4</t>
  </si>
  <si>
    <t>G-4</t>
  </si>
  <si>
    <t>H-4</t>
  </si>
  <si>
    <t>A-7</t>
  </si>
  <si>
    <t>B-7</t>
  </si>
  <si>
    <t>のﾁｰﾑ</t>
  </si>
  <si>
    <t>A-3</t>
  </si>
  <si>
    <t>B-3</t>
  </si>
  <si>
    <t>C-3</t>
  </si>
  <si>
    <t>D-3</t>
  </si>
  <si>
    <t>I-5</t>
  </si>
  <si>
    <t>J-5</t>
  </si>
  <si>
    <t>K-5</t>
  </si>
  <si>
    <t>L-5</t>
  </si>
  <si>
    <t>I-4</t>
  </si>
  <si>
    <t>J-4</t>
  </si>
  <si>
    <t>K-4</t>
  </si>
  <si>
    <t>L-4</t>
  </si>
  <si>
    <t>A-2</t>
  </si>
  <si>
    <t>B-2</t>
  </si>
  <si>
    <t>C-2</t>
  </si>
  <si>
    <t>D-2</t>
  </si>
  <si>
    <t>E-7</t>
  </si>
  <si>
    <t>E-3</t>
  </si>
  <si>
    <t>F-3</t>
  </si>
  <si>
    <t>G-3</t>
  </si>
  <si>
    <t>H-3</t>
  </si>
  <si>
    <t>A-6</t>
  </si>
  <si>
    <t>B-6</t>
  </si>
  <si>
    <t>C-6</t>
  </si>
  <si>
    <t>D-6</t>
  </si>
  <si>
    <t>チーム名</t>
  </si>
  <si>
    <t>地区</t>
  </si>
  <si>
    <t>①</t>
  </si>
  <si>
    <t>D面-1</t>
  </si>
  <si>
    <t>②</t>
  </si>
  <si>
    <t>A-1</t>
  </si>
  <si>
    <t>B-1</t>
  </si>
  <si>
    <t>C-1</t>
  </si>
  <si>
    <t>D-1</t>
  </si>
  <si>
    <t>A面-1</t>
  </si>
  <si>
    <t>①</t>
  </si>
  <si>
    <t>A面-2</t>
  </si>
  <si>
    <t>D面-2</t>
  </si>
  <si>
    <t>準決勝</t>
  </si>
  <si>
    <t>役員</t>
  </si>
  <si>
    <t>C面-1</t>
  </si>
  <si>
    <t>E-1</t>
  </si>
  <si>
    <t>F-1</t>
  </si>
  <si>
    <t>G-1</t>
  </si>
  <si>
    <t>H-1</t>
  </si>
  <si>
    <t>B面-1</t>
  </si>
  <si>
    <t>B面-2</t>
  </si>
  <si>
    <t>C面-2</t>
  </si>
  <si>
    <t>決勝戦</t>
  </si>
  <si>
    <t>I-1</t>
  </si>
  <si>
    <t>J-1</t>
  </si>
  <si>
    <t>K-1</t>
  </si>
  <si>
    <t>L-1</t>
  </si>
  <si>
    <t>14日C1</t>
  </si>
  <si>
    <t>14日D1</t>
  </si>
  <si>
    <t>のﾁｰﾑ</t>
  </si>
  <si>
    <t>3位決定戦</t>
  </si>
  <si>
    <t>リトルジャガーズ</t>
  </si>
  <si>
    <t>旭町サンライズ</t>
  </si>
  <si>
    <t>A-1</t>
  </si>
  <si>
    <t>B-1</t>
  </si>
  <si>
    <t>C-1</t>
  </si>
  <si>
    <t>D-1</t>
  </si>
  <si>
    <t>E-1</t>
  </si>
  <si>
    <t>F-1</t>
  </si>
  <si>
    <t>G-1</t>
  </si>
  <si>
    <t>H-1</t>
  </si>
  <si>
    <t>I-1</t>
  </si>
  <si>
    <t>J-1</t>
  </si>
  <si>
    <t>K-1</t>
  </si>
  <si>
    <t>L-1</t>
  </si>
  <si>
    <t>L-7</t>
  </si>
  <si>
    <t>No</t>
  </si>
  <si>
    <t>ﾁｰﾑ</t>
  </si>
  <si>
    <t>ﾌﾞﾛｯｸ</t>
  </si>
  <si>
    <t>ブロック</t>
  </si>
  <si>
    <t>ＮＯ</t>
  </si>
  <si>
    <t>E</t>
  </si>
  <si>
    <t>C</t>
  </si>
  <si>
    <t>I</t>
  </si>
  <si>
    <t>B</t>
  </si>
  <si>
    <t>J</t>
  </si>
  <si>
    <t>H</t>
  </si>
  <si>
    <t>F</t>
  </si>
  <si>
    <t>G</t>
  </si>
  <si>
    <t>K</t>
  </si>
  <si>
    <t>D</t>
  </si>
  <si>
    <t>A</t>
  </si>
  <si>
    <t>L</t>
  </si>
  <si>
    <t>リトルジャガーズ</t>
  </si>
  <si>
    <t>松戸</t>
  </si>
  <si>
    <t>流山</t>
  </si>
  <si>
    <t>野田</t>
  </si>
  <si>
    <t>流山河川敷</t>
  </si>
  <si>
    <t>E面-2</t>
  </si>
  <si>
    <t>E面-1</t>
  </si>
  <si>
    <t>D面-2</t>
  </si>
  <si>
    <t>D面-1</t>
  </si>
  <si>
    <t>L-7</t>
  </si>
  <si>
    <t>4+2+0</t>
  </si>
  <si>
    <t>抽選勝ち</t>
  </si>
  <si>
    <t>3+1</t>
  </si>
  <si>
    <t>3+0</t>
  </si>
  <si>
    <t>計</t>
  </si>
  <si>
    <t>決勝戦〔平成21年2月15日：野田河川敷〕</t>
  </si>
  <si>
    <t>３位決定戦〔平成21年2月15日：野田河川敷〕</t>
  </si>
  <si>
    <t>第28回カリフ・マルエス旗争奪少年野球決勝トーナメント表</t>
  </si>
  <si>
    <t>野田ドンキーズ</t>
  </si>
  <si>
    <t>串崎スワローズ</t>
  </si>
  <si>
    <t>柏ビクトリー</t>
  </si>
  <si>
    <t>7+1</t>
  </si>
  <si>
    <t>7+3</t>
  </si>
  <si>
    <t>セントラルパークス</t>
  </si>
  <si>
    <t>串崎スワローズ</t>
  </si>
  <si>
    <t>柏ビクトリー</t>
  </si>
  <si>
    <t>ｻﾄﾞﾝ</t>
  </si>
  <si>
    <t>×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</si>
</sst>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&quot;△ &quot;0"/>
    <numFmt numFmtId="181" formatCode="m/d;@"/>
    <numFmt numFmtId="182" formatCode="mmm\-yyyy"/>
    <numFmt numFmtId="183" formatCode="0.0%"/>
    <numFmt numFmtId="184" formatCode="m/d"/>
  </numFmts>
  <fonts count="15">
    <font>
      <sz val="14"/>
      <name val="ＭＳ Ｐゴシック"/>
      <family val="3"/>
    </font>
    <font>
      <sz val="7"/>
      <name val="ＭＳ Ｐゴシック"/>
      <family val="3"/>
    </font>
    <font>
      <u val="single"/>
      <sz val="14"/>
      <color indexed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4"/>
      <color indexed="3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1"/>
      <name val="ＭＳ Ｐゴシック"/>
      <family val="3"/>
    </font>
    <font>
      <sz val="12"/>
      <color indexed="12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9"/>
      <name val="ＭＳ Ｐゴシック"/>
      <family val="3"/>
    </font>
    <font>
      <b/>
      <u val="single"/>
      <sz val="16"/>
      <color indexed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62">
    <xf numFmtId="0" fontId="0" fillId="0" borderId="0" xfId="0" applyAlignment="1">
      <alignment vertical="center"/>
    </xf>
    <xf numFmtId="180" fontId="4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horizontal="left" vertical="center" shrinkToFit="1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180" fontId="6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5" xfId="21" applyFont="1" applyFill="1" applyBorder="1" applyAlignment="1">
      <alignment vertical="center" shrinkToFit="1"/>
      <protection/>
    </xf>
    <xf numFmtId="0" fontId="4" fillId="0" borderId="6" xfId="21" applyFont="1" applyFill="1" applyBorder="1" applyAlignment="1">
      <alignment vertical="center" shrinkToFit="1"/>
      <protection/>
    </xf>
    <xf numFmtId="0" fontId="0" fillId="2" borderId="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180" fontId="4" fillId="0" borderId="1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0" fontId="4" fillId="0" borderId="0" xfId="0" applyNumberFormat="1" applyFont="1" applyFill="1" applyBorder="1" applyAlignment="1">
      <alignment/>
    </xf>
    <xf numFmtId="180" fontId="4" fillId="0" borderId="1" xfId="0" applyNumberFormat="1" applyFont="1" applyFill="1" applyBorder="1" applyAlignment="1">
      <alignment horizontal="center" shrinkToFit="1"/>
    </xf>
    <xf numFmtId="18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/>
    </xf>
    <xf numFmtId="180" fontId="4" fillId="0" borderId="1" xfId="0" applyNumberFormat="1" applyFont="1" applyFill="1" applyBorder="1" applyAlignment="1">
      <alignment shrinkToFit="1"/>
    </xf>
    <xf numFmtId="0" fontId="10" fillId="0" borderId="7" xfId="0" applyFont="1" applyFill="1" applyBorder="1" applyAlignment="1">
      <alignment vertical="center" shrinkToFit="1"/>
    </xf>
    <xf numFmtId="0" fontId="10" fillId="2" borderId="7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shrinkToFit="1"/>
    </xf>
    <xf numFmtId="0" fontId="4" fillId="2" borderId="6" xfId="21" applyFont="1" applyFill="1" applyBorder="1" applyAlignment="1">
      <alignment vertical="center" shrinkToFit="1"/>
      <protection/>
    </xf>
    <xf numFmtId="183" fontId="9" fillId="0" borderId="1" xfId="15" applyNumberFormat="1" applyFont="1" applyFill="1" applyBorder="1" applyAlignment="1" applyProtection="1">
      <alignment horizontal="center" vertical="center"/>
      <protection/>
    </xf>
    <xf numFmtId="183" fontId="8" fillId="0" borderId="1" xfId="0" applyNumberFormat="1" applyFont="1" applyFill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/>
    </xf>
    <xf numFmtId="180" fontId="8" fillId="0" borderId="1" xfId="0" applyNumberFormat="1" applyFont="1" applyFill="1" applyBorder="1" applyAlignment="1">
      <alignment horizontal="center" vertical="center"/>
    </xf>
    <xf numFmtId="183" fontId="4" fillId="0" borderId="1" xfId="15" applyNumberFormat="1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horizontal="center"/>
    </xf>
    <xf numFmtId="180" fontId="4" fillId="0" borderId="0" xfId="0" applyNumberFormat="1" applyFont="1" applyFill="1" applyBorder="1" applyAlignment="1">
      <alignment vertical="center"/>
    </xf>
    <xf numFmtId="180" fontId="4" fillId="2" borderId="1" xfId="0" applyNumberFormat="1" applyFont="1" applyFill="1" applyBorder="1" applyAlignment="1">
      <alignment/>
    </xf>
    <xf numFmtId="183" fontId="9" fillId="0" borderId="1" xfId="15" applyNumberFormat="1" applyFont="1" applyFill="1" applyBorder="1" applyAlignment="1">
      <alignment horizontal="center" vertical="center" shrinkToFit="1"/>
    </xf>
    <xf numFmtId="0" fontId="4" fillId="0" borderId="0" xfId="22">
      <alignment vertical="center"/>
      <protection/>
    </xf>
    <xf numFmtId="0" fontId="4" fillId="0" borderId="0" xfId="22" applyAlignment="1">
      <alignment horizontal="center" vertical="center"/>
      <protection/>
    </xf>
    <xf numFmtId="0" fontId="4" fillId="0" borderId="0" xfId="22" applyAlignment="1">
      <alignment horizontal="right" vertical="center"/>
      <protection/>
    </xf>
    <xf numFmtId="0" fontId="8" fillId="0" borderId="0" xfId="22" applyFont="1">
      <alignment vertical="center"/>
      <protection/>
    </xf>
    <xf numFmtId="0" fontId="8" fillId="0" borderId="0" xfId="22" applyFont="1" applyAlignment="1">
      <alignment horizontal="center" vertical="center"/>
      <protection/>
    </xf>
    <xf numFmtId="0" fontId="4" fillId="0" borderId="8" xfId="22" applyBorder="1">
      <alignment vertical="center"/>
      <protection/>
    </xf>
    <xf numFmtId="0" fontId="4" fillId="0" borderId="9" xfId="22" applyBorder="1">
      <alignment vertical="center"/>
      <protection/>
    </xf>
    <xf numFmtId="0" fontId="4" fillId="0" borderId="10" xfId="22" applyBorder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" fillId="0" borderId="0" xfId="22" applyBorder="1">
      <alignment vertical="center"/>
      <protection/>
    </xf>
    <xf numFmtId="181" fontId="12" fillId="0" borderId="0" xfId="22" applyNumberFormat="1" applyFont="1" applyBorder="1" applyAlignment="1">
      <alignment horizontal="center" vertical="center"/>
      <protection/>
    </xf>
    <xf numFmtId="0" fontId="4" fillId="0" borderId="0" xfId="22" applyFill="1" applyBorder="1" applyAlignment="1">
      <alignment horizontal="center" vertical="center" shrinkToFit="1"/>
      <protection/>
    </xf>
    <xf numFmtId="0" fontId="4" fillId="0" borderId="11" xfId="22" applyFill="1" applyBorder="1" applyAlignment="1">
      <alignment horizontal="center" vertical="center" shrinkToFit="1"/>
      <protection/>
    </xf>
    <xf numFmtId="0" fontId="12" fillId="0" borderId="0" xfId="22" applyFont="1" applyBorder="1" applyAlignment="1">
      <alignment horizontal="center" vertical="center"/>
      <protection/>
    </xf>
    <xf numFmtId="0" fontId="4" fillId="0" borderId="11" xfId="22" applyBorder="1">
      <alignment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4" fillId="0" borderId="0" xfId="22" applyFill="1" applyBorder="1" applyAlignment="1">
      <alignment horizontal="center" vertical="center"/>
      <protection/>
    </xf>
    <xf numFmtId="0" fontId="4" fillId="0" borderId="12" xfId="22" applyBorder="1">
      <alignment vertical="center"/>
      <protection/>
    </xf>
    <xf numFmtId="0" fontId="4" fillId="0" borderId="11" xfId="22" applyFill="1" applyBorder="1" applyAlignment="1">
      <alignment horizontal="center" vertical="center"/>
      <protection/>
    </xf>
    <xf numFmtId="0" fontId="4" fillId="0" borderId="0" xfId="22" applyBorder="1" applyAlignment="1">
      <alignment horizontal="right" vertical="center"/>
      <protection/>
    </xf>
    <xf numFmtId="0" fontId="12" fillId="0" borderId="0" xfId="22" applyFont="1" applyAlignment="1">
      <alignment horizontal="center" vertical="center"/>
      <protection/>
    </xf>
    <xf numFmtId="0" fontId="12" fillId="0" borderId="11" xfId="22" applyFont="1" applyFill="1" applyBorder="1" applyAlignment="1">
      <alignment horizontal="center" vertical="center"/>
      <protection/>
    </xf>
    <xf numFmtId="0" fontId="12" fillId="0" borderId="0" xfId="22" applyFont="1" applyFill="1" applyBorder="1" applyAlignment="1">
      <alignment horizontal="center" vertical="center" shrinkToFit="1"/>
      <protection/>
    </xf>
    <xf numFmtId="0" fontId="12" fillId="0" borderId="0" xfId="2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4" fillId="0" borderId="0" xfId="21" applyFont="1" applyFill="1" applyBorder="1" applyAlignment="1">
      <alignment vertical="center" shrinkToFit="1"/>
      <protection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22" applyFont="1" applyAlignment="1">
      <alignment horizontal="center" vertical="center" shrinkToFi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21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6" fillId="0" borderId="0" xfId="22" applyFont="1" applyAlignment="1">
      <alignment horizontal="center" vertical="center" wrapText="1"/>
      <protection/>
    </xf>
    <xf numFmtId="0" fontId="0" fillId="0" borderId="0" xfId="22" applyFont="1">
      <alignment vertical="center"/>
      <protection/>
    </xf>
    <xf numFmtId="184" fontId="11" fillId="0" borderId="9" xfId="22" applyNumberFormat="1" applyFont="1" applyBorder="1" applyAlignment="1">
      <alignment horizontal="center" vertical="center"/>
      <protection/>
    </xf>
    <xf numFmtId="20" fontId="11" fillId="0" borderId="0" xfId="22" applyNumberFormat="1" applyFont="1" applyBorder="1" applyAlignment="1">
      <alignment horizontal="center" vertical="center" shrinkToFit="1"/>
      <protection/>
    </xf>
    <xf numFmtId="0" fontId="11" fillId="0" borderId="0" xfId="22" applyFont="1" applyBorder="1" applyAlignment="1">
      <alignment horizontal="center" vertical="center" shrinkToFit="1"/>
      <protection/>
    </xf>
    <xf numFmtId="0" fontId="11" fillId="0" borderId="8" xfId="22" applyFont="1" applyBorder="1" applyAlignment="1">
      <alignment horizontal="center" vertical="center"/>
      <protection/>
    </xf>
    <xf numFmtId="184" fontId="11" fillId="0" borderId="9" xfId="22" applyNumberFormat="1" applyFont="1" applyBorder="1" applyAlignment="1">
      <alignment horizontal="center" vertical="center" shrinkToFit="1"/>
      <protection/>
    </xf>
    <xf numFmtId="0" fontId="11" fillId="0" borderId="8" xfId="22" applyFont="1" applyBorder="1" applyAlignment="1">
      <alignment horizontal="center" vertical="center" shrinkToFit="1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4" fillId="0" borderId="0" xfId="22" applyAlignment="1">
      <alignment horizontal="left" vertical="center"/>
      <protection/>
    </xf>
    <xf numFmtId="0" fontId="4" fillId="0" borderId="0" xfId="22" applyFont="1">
      <alignment vertical="center"/>
      <protection/>
    </xf>
    <xf numFmtId="0" fontId="4" fillId="0" borderId="11" xfId="22" applyBorder="1" applyAlignment="1">
      <alignment horizontal="left" vertical="center"/>
      <protection/>
    </xf>
    <xf numFmtId="0" fontId="4" fillId="0" borderId="13" xfId="22" applyBorder="1">
      <alignment vertical="center"/>
      <protection/>
    </xf>
    <xf numFmtId="0" fontId="4" fillId="0" borderId="14" xfId="22" applyBorder="1" applyAlignment="1">
      <alignment horizontal="left" vertical="center"/>
      <protection/>
    </xf>
    <xf numFmtId="0" fontId="4" fillId="0" borderId="15" xfId="22" applyBorder="1" applyAlignment="1">
      <alignment horizontal="left" vertical="center"/>
      <protection/>
    </xf>
    <xf numFmtId="184" fontId="11" fillId="0" borderId="0" xfId="22" applyNumberFormat="1" applyFont="1" applyBorder="1" applyAlignment="1">
      <alignment horizontal="center" vertical="center" shrinkToFit="1"/>
      <protection/>
    </xf>
    <xf numFmtId="0" fontId="4" fillId="0" borderId="16" xfId="22" applyBorder="1">
      <alignment vertical="center"/>
      <protection/>
    </xf>
    <xf numFmtId="0" fontId="4" fillId="0" borderId="15" xfId="22" applyBorder="1">
      <alignment vertical="center"/>
      <protection/>
    </xf>
    <xf numFmtId="0" fontId="4" fillId="0" borderId="17" xfId="22" applyBorder="1">
      <alignment vertical="center"/>
      <protection/>
    </xf>
    <xf numFmtId="0" fontId="4" fillId="0" borderId="16" xfId="22" applyBorder="1" applyAlignment="1">
      <alignment horizontal="left" vertical="center"/>
      <protection/>
    </xf>
    <xf numFmtId="0" fontId="4" fillId="0" borderId="18" xfId="22" applyBorder="1">
      <alignment vertical="center"/>
      <protection/>
    </xf>
    <xf numFmtId="0" fontId="4" fillId="0" borderId="19" xfId="22" applyBorder="1" applyAlignment="1">
      <alignment horizontal="left" vertical="center"/>
      <protection/>
    </xf>
    <xf numFmtId="0" fontId="4" fillId="0" borderId="20" xfId="22" applyBorder="1" applyAlignment="1">
      <alignment horizontal="left" vertical="center"/>
      <protection/>
    </xf>
    <xf numFmtId="0" fontId="4" fillId="0" borderId="21" xfId="22" applyBorder="1" applyAlignment="1">
      <alignment horizontal="left" vertical="center"/>
      <protection/>
    </xf>
    <xf numFmtId="184" fontId="11" fillId="0" borderId="0" xfId="22" applyNumberFormat="1" applyFont="1" applyBorder="1" applyAlignment="1">
      <alignment horizontal="center" vertical="center"/>
      <protection/>
    </xf>
    <xf numFmtId="0" fontId="4" fillId="0" borderId="22" xfId="22" applyBorder="1" applyAlignment="1">
      <alignment horizontal="left" vertical="center"/>
      <protection/>
    </xf>
    <xf numFmtId="0" fontId="4" fillId="0" borderId="19" xfId="22" applyFont="1" applyBorder="1">
      <alignment vertical="center"/>
      <protection/>
    </xf>
    <xf numFmtId="0" fontId="4" fillId="0" borderId="19" xfId="22" applyBorder="1">
      <alignment vertical="center"/>
      <protection/>
    </xf>
    <xf numFmtId="0" fontId="14" fillId="0" borderId="0" xfId="0" applyFont="1" applyAlignment="1">
      <alignment horizontal="center" vertical="center"/>
    </xf>
    <xf numFmtId="0" fontId="4" fillId="0" borderId="0" xfId="22" applyBorder="1" applyAlignment="1">
      <alignment horizontal="left" vertical="center"/>
      <protection/>
    </xf>
    <xf numFmtId="0" fontId="4" fillId="0" borderId="14" xfId="22" applyBorder="1">
      <alignment vertical="center"/>
      <protection/>
    </xf>
    <xf numFmtId="0" fontId="4" fillId="0" borderId="0" xfId="22" applyFont="1" applyBorder="1">
      <alignment vertical="center"/>
      <protection/>
    </xf>
    <xf numFmtId="0" fontId="4" fillId="0" borderId="20" xfId="22" applyBorder="1">
      <alignment vertical="center"/>
      <protection/>
    </xf>
    <xf numFmtId="0" fontId="4" fillId="0" borderId="14" xfId="22" applyFont="1" applyBorder="1">
      <alignment vertical="center"/>
      <protection/>
    </xf>
    <xf numFmtId="0" fontId="4" fillId="0" borderId="15" xfId="22" applyFont="1" applyBorder="1">
      <alignment vertical="center"/>
      <protection/>
    </xf>
    <xf numFmtId="0" fontId="4" fillId="0" borderId="21" xfId="22" applyBorder="1">
      <alignment vertical="center"/>
      <protection/>
    </xf>
    <xf numFmtId="0" fontId="13" fillId="3" borderId="23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4" fillId="0" borderId="0" xfId="22" applyFill="1" applyAlignment="1">
      <alignment horizontal="right" vertical="center"/>
      <protection/>
    </xf>
    <xf numFmtId="0" fontId="4" fillId="0" borderId="0" xfId="22" applyFill="1" applyAlignment="1">
      <alignment horizontal="center" vertical="center"/>
      <protection/>
    </xf>
    <xf numFmtId="0" fontId="4" fillId="0" borderId="0" xfId="22" applyFill="1">
      <alignment vertical="center"/>
      <protection/>
    </xf>
    <xf numFmtId="0" fontId="13" fillId="0" borderId="0" xfId="0" applyNumberFormat="1" applyFont="1" applyFill="1" applyBorder="1" applyAlignment="1">
      <alignment horizontal="center" vertical="center"/>
    </xf>
    <xf numFmtId="0" fontId="4" fillId="0" borderId="0" xfId="22" applyAlignment="1">
      <alignment horizontal="center" vertical="center"/>
      <protection/>
    </xf>
    <xf numFmtId="0" fontId="4" fillId="4" borderId="11" xfId="22" applyFill="1" applyBorder="1" applyAlignment="1">
      <alignment horizontal="center" vertical="center"/>
      <protection/>
    </xf>
    <xf numFmtId="0" fontId="4" fillId="4" borderId="0" xfId="22" applyFill="1" applyBorder="1" applyAlignment="1">
      <alignment horizontal="center" vertical="center"/>
      <protection/>
    </xf>
    <xf numFmtId="0" fontId="4" fillId="0" borderId="8" xfId="22" applyBorder="1" applyAlignment="1">
      <alignment horizontal="center" vertical="center"/>
      <protection/>
    </xf>
    <xf numFmtId="0" fontId="4" fillId="0" borderId="0" xfId="22" applyFont="1" applyAlignment="1">
      <alignment horizontal="left" vertical="center"/>
      <protection/>
    </xf>
    <xf numFmtId="0" fontId="14" fillId="0" borderId="0" xfId="0" applyFont="1" applyAlignment="1">
      <alignment horizontal="center" vertical="center"/>
    </xf>
    <xf numFmtId="0" fontId="0" fillId="0" borderId="0" xfId="22" applyFont="1" applyBorder="1" applyAlignment="1">
      <alignment horizontal="center" vertical="center"/>
      <protection/>
    </xf>
    <xf numFmtId="0" fontId="4" fillId="0" borderId="0" xfId="22" applyBorder="1" applyAlignment="1">
      <alignment horizontal="center" vertical="center"/>
      <protection/>
    </xf>
    <xf numFmtId="0" fontId="4" fillId="0" borderId="25" xfId="22" applyBorder="1" applyAlignment="1">
      <alignment horizontal="center" vertical="center"/>
      <protection/>
    </xf>
    <xf numFmtId="0" fontId="0" fillId="0" borderId="25" xfId="22" applyFont="1" applyBorder="1" applyAlignment="1">
      <alignment horizontal="center" vertical="center"/>
      <protection/>
    </xf>
    <xf numFmtId="0" fontId="4" fillId="4" borderId="0" xfId="22" applyFill="1" applyAlignment="1">
      <alignment horizontal="center" vertical="center"/>
      <protection/>
    </xf>
    <xf numFmtId="0" fontId="4" fillId="0" borderId="26" xfId="22" applyFont="1" applyBorder="1" applyAlignment="1">
      <alignment vertical="distributed" textRotation="255"/>
      <protection/>
    </xf>
    <xf numFmtId="0" fontId="4" fillId="0" borderId="27" xfId="22" applyBorder="1" applyAlignment="1">
      <alignment vertical="distributed" textRotation="255"/>
      <protection/>
    </xf>
    <xf numFmtId="0" fontId="4" fillId="0" borderId="28" xfId="22" applyBorder="1" applyAlignment="1">
      <alignment vertical="distributed" textRotation="255"/>
      <protection/>
    </xf>
    <xf numFmtId="0" fontId="4" fillId="0" borderId="0" xfId="22" applyBorder="1" applyAlignment="1">
      <alignment horizontal="center" vertical="center" shrinkToFit="1"/>
      <protection/>
    </xf>
    <xf numFmtId="0" fontId="4" fillId="0" borderId="11" xfId="22" applyBorder="1" applyAlignment="1">
      <alignment horizontal="center" vertical="center" shrinkToFit="1"/>
      <protection/>
    </xf>
    <xf numFmtId="0" fontId="4" fillId="0" borderId="0" xfId="22" applyAlignment="1">
      <alignment horizontal="right" vertical="center"/>
      <protection/>
    </xf>
    <xf numFmtId="0" fontId="6" fillId="0" borderId="29" xfId="22" applyFont="1" applyBorder="1" applyAlignment="1">
      <alignment horizontal="center" vertical="center"/>
      <protection/>
    </xf>
    <xf numFmtId="0" fontId="6" fillId="0" borderId="30" xfId="22" applyFont="1" applyBorder="1" applyAlignment="1">
      <alignment horizontal="center" vertical="center"/>
      <protection/>
    </xf>
    <xf numFmtId="0" fontId="4" fillId="0" borderId="0" xfId="22">
      <alignment vertical="center"/>
      <protection/>
    </xf>
    <xf numFmtId="0" fontId="6" fillId="0" borderId="0" xfId="22" applyFont="1" applyFill="1" applyBorder="1">
      <alignment vertical="center"/>
      <protection/>
    </xf>
    <xf numFmtId="0" fontId="6" fillId="0" borderId="8" xfId="22" applyFont="1" applyFill="1" applyBorder="1">
      <alignment vertical="center"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4" fillId="0" borderId="0" xfId="22" applyFill="1" applyBorder="1" applyAlignment="1">
      <alignment horizontal="center" vertical="center"/>
      <protection/>
    </xf>
    <xf numFmtId="0" fontId="13" fillId="3" borderId="23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8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1" xfId="16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26回ｶﾘﾌ杯申込名簿" xfId="21"/>
    <cellStyle name="標準_第28回ｶﾘﾌ杯決勝・審判当番" xfId="22"/>
    <cellStyle name="Followed Hyperlink" xfId="23"/>
  </cellStyles>
  <dxfs count="3">
    <dxf>
      <fill>
        <patternFill>
          <bgColor rgb="FFFFFF99"/>
        </patternFill>
      </fill>
      <border/>
    </dxf>
    <dxf>
      <font>
        <color rgb="FFFF0000"/>
      </font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3"/>
  <sheetViews>
    <sheetView tabSelected="1" zoomScale="75" zoomScaleNormal="75" workbookViewId="0" topLeftCell="A1">
      <selection activeCell="A1" sqref="A1:S1"/>
    </sheetView>
  </sheetViews>
  <sheetFormatPr defaultColWidth="8.796875" defaultRowHeight="17.25"/>
  <cols>
    <col min="1" max="1" width="3.19921875" style="48" bestFit="1" customWidth="1"/>
    <col min="2" max="2" width="3.3984375" style="47" customWidth="1"/>
    <col min="3" max="3" width="2" style="46" bestFit="1" customWidth="1"/>
    <col min="4" max="4" width="2.69921875" style="46" bestFit="1" customWidth="1"/>
    <col min="5" max="5" width="18.796875" style="82" bestFit="1" customWidth="1"/>
    <col min="6" max="6" width="1.390625" style="55" customWidth="1"/>
    <col min="7" max="7" width="5.09765625" style="46" customWidth="1"/>
    <col min="8" max="17" width="7.3984375" style="46" customWidth="1"/>
    <col min="18" max="18" width="2.09765625" style="46" customWidth="1"/>
    <col min="19" max="19" width="3.796875" style="46" customWidth="1"/>
    <col min="20" max="20" width="7.19921875" style="46" customWidth="1"/>
    <col min="21" max="38" width="7.19921875" style="47" customWidth="1"/>
    <col min="39" max="16384" width="7.19921875" style="46" customWidth="1"/>
  </cols>
  <sheetData>
    <row r="1" spans="1:19" ht="18.75">
      <c r="A1" s="129" t="s">
        <v>271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10" ht="18.75">
      <c r="A2" s="109"/>
      <c r="B2" s="109"/>
      <c r="C2" s="109"/>
      <c r="D2" s="109"/>
      <c r="E2" s="109"/>
      <c r="F2" s="109"/>
      <c r="G2" s="109"/>
      <c r="H2" s="109"/>
      <c r="I2" s="109"/>
      <c r="J2" s="109"/>
    </row>
    <row r="3" spans="5:13" ht="17.25">
      <c r="E3" s="118" t="s">
        <v>269</v>
      </c>
      <c r="F3" s="118"/>
      <c r="G3" s="118"/>
      <c r="H3" s="118"/>
      <c r="I3" s="118"/>
      <c r="J3" s="118"/>
      <c r="K3" s="118"/>
      <c r="L3" s="118"/>
      <c r="M3" s="118"/>
    </row>
    <row r="4" spans="5:15" ht="17.25">
      <c r="E4" s="148"/>
      <c r="F4" s="148"/>
      <c r="G4" s="148"/>
      <c r="H4" s="117">
        <v>1</v>
      </c>
      <c r="I4" s="117">
        <v>2</v>
      </c>
      <c r="J4" s="117">
        <v>3</v>
      </c>
      <c r="K4" s="117">
        <v>4</v>
      </c>
      <c r="L4" s="117">
        <v>5</v>
      </c>
      <c r="M4" s="117">
        <v>6</v>
      </c>
      <c r="N4" s="117">
        <v>7</v>
      </c>
      <c r="O4" s="117" t="s">
        <v>268</v>
      </c>
    </row>
    <row r="5" spans="5:15" ht="17.25">
      <c r="E5" s="148" t="s">
        <v>277</v>
      </c>
      <c r="F5" s="148"/>
      <c r="G5" s="148"/>
      <c r="H5" s="117">
        <v>0</v>
      </c>
      <c r="I5" s="117">
        <v>0</v>
      </c>
      <c r="J5" s="117">
        <v>0</v>
      </c>
      <c r="K5" s="117">
        <v>1</v>
      </c>
      <c r="L5" s="117">
        <v>0</v>
      </c>
      <c r="M5" s="117">
        <v>0</v>
      </c>
      <c r="N5" s="117">
        <v>0</v>
      </c>
      <c r="O5" s="117">
        <v>1</v>
      </c>
    </row>
    <row r="6" spans="5:15" ht="17.25">
      <c r="E6" s="148" t="s">
        <v>272</v>
      </c>
      <c r="F6" s="148"/>
      <c r="G6" s="148"/>
      <c r="H6" s="117">
        <v>0</v>
      </c>
      <c r="I6" s="117">
        <v>5</v>
      </c>
      <c r="J6" s="117">
        <v>0</v>
      </c>
      <c r="K6" s="117">
        <v>0</v>
      </c>
      <c r="L6" s="117">
        <v>0</v>
      </c>
      <c r="M6" s="117">
        <v>2</v>
      </c>
      <c r="N6" s="117" t="s">
        <v>281</v>
      </c>
      <c r="O6" s="117">
        <v>7</v>
      </c>
    </row>
    <row r="7" spans="5:15" ht="17.25">
      <c r="E7" s="119" t="s">
        <v>270</v>
      </c>
      <c r="H7" s="119"/>
      <c r="I7" s="119"/>
      <c r="J7" s="119"/>
      <c r="K7" s="119"/>
      <c r="L7" s="119"/>
      <c r="M7" s="119"/>
      <c r="N7" s="119"/>
      <c r="O7" s="119"/>
    </row>
    <row r="8" spans="5:16" ht="17.25">
      <c r="E8" s="148"/>
      <c r="F8" s="148"/>
      <c r="G8" s="148"/>
      <c r="H8" s="117">
        <v>1</v>
      </c>
      <c r="I8" s="117">
        <v>2</v>
      </c>
      <c r="J8" s="117">
        <v>3</v>
      </c>
      <c r="K8" s="117">
        <v>4</v>
      </c>
      <c r="L8" s="117">
        <v>5</v>
      </c>
      <c r="M8" s="117">
        <v>6</v>
      </c>
      <c r="N8" s="117">
        <v>7</v>
      </c>
      <c r="O8" s="117" t="s">
        <v>280</v>
      </c>
      <c r="P8" s="117" t="s">
        <v>268</v>
      </c>
    </row>
    <row r="9" spans="5:16" ht="17.25">
      <c r="E9" s="148" t="s">
        <v>278</v>
      </c>
      <c r="F9" s="148"/>
      <c r="G9" s="148"/>
      <c r="H9" s="117">
        <v>0</v>
      </c>
      <c r="I9" s="117">
        <v>0</v>
      </c>
      <c r="J9" s="117">
        <v>3</v>
      </c>
      <c r="K9" s="117">
        <v>3</v>
      </c>
      <c r="L9" s="117">
        <v>0</v>
      </c>
      <c r="M9" s="117">
        <v>0</v>
      </c>
      <c r="N9" s="117">
        <v>1</v>
      </c>
      <c r="O9" s="117">
        <v>3</v>
      </c>
      <c r="P9" s="117">
        <v>10</v>
      </c>
    </row>
    <row r="10" spans="5:16" ht="17.25">
      <c r="E10" s="148" t="s">
        <v>279</v>
      </c>
      <c r="F10" s="148"/>
      <c r="G10" s="148"/>
      <c r="H10" s="117">
        <v>1</v>
      </c>
      <c r="I10" s="117">
        <v>0</v>
      </c>
      <c r="J10" s="117">
        <v>0</v>
      </c>
      <c r="K10" s="117">
        <v>1</v>
      </c>
      <c r="L10" s="117">
        <v>0</v>
      </c>
      <c r="M10" s="117">
        <v>0</v>
      </c>
      <c r="N10" s="117">
        <v>5</v>
      </c>
      <c r="O10" s="117">
        <v>1</v>
      </c>
      <c r="P10" s="117">
        <v>8</v>
      </c>
    </row>
    <row r="11" spans="1:15" s="8" customFormat="1" ht="17.25">
      <c r="A11" s="120"/>
      <c r="B11" s="121"/>
      <c r="C11" s="122"/>
      <c r="D11" s="122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</row>
    <row r="12" spans="2:16" ht="18" customHeight="1">
      <c r="B12" s="75" t="s">
        <v>239</v>
      </c>
      <c r="E12" s="81" t="s">
        <v>190</v>
      </c>
      <c r="F12" s="49"/>
      <c r="G12" s="50" t="s">
        <v>191</v>
      </c>
      <c r="H12" s="49"/>
      <c r="I12" s="49"/>
      <c r="J12" s="49"/>
      <c r="K12" s="49"/>
      <c r="L12" s="49"/>
      <c r="M12" s="49"/>
      <c r="N12" s="49"/>
      <c r="O12" s="49"/>
      <c r="P12" s="49"/>
    </row>
    <row r="13" spans="1:14" ht="13.5" customHeight="1" thickBot="1">
      <c r="A13" s="140">
        <v>1</v>
      </c>
      <c r="B13" s="141" t="str">
        <f>VLOOKUP(A13,'ﾁｰﾑ一覧'!$G$1:$I$25,2)</f>
        <v>E</v>
      </c>
      <c r="C13" s="51"/>
      <c r="D13" s="143" t="s">
        <v>192</v>
      </c>
      <c r="E13" s="144" t="str">
        <f>VLOOKUP(A13,'ﾁｰﾑ一覧'!$G$1:$I$25,3)</f>
        <v>セントラルパークス</v>
      </c>
      <c r="F13" s="46"/>
      <c r="G13" s="146" t="str">
        <f>VLOOKUP(A13,'ﾁｰﾑ一覧'!$G$1:$J$25,4)</f>
        <v>松戸</v>
      </c>
      <c r="H13" s="93"/>
      <c r="I13" s="93"/>
      <c r="J13" s="93"/>
      <c r="K13" s="93"/>
      <c r="L13" s="93"/>
      <c r="M13" s="93"/>
      <c r="N13" s="93"/>
    </row>
    <row r="14" spans="1:15" ht="13.5" customHeight="1">
      <c r="A14" s="140"/>
      <c r="B14" s="142"/>
      <c r="C14" s="52"/>
      <c r="D14" s="143"/>
      <c r="E14" s="145"/>
      <c r="F14" s="46"/>
      <c r="G14" s="146"/>
      <c r="H14" s="55"/>
      <c r="I14" s="55"/>
      <c r="J14" s="55"/>
      <c r="K14" s="55"/>
      <c r="L14" s="55"/>
      <c r="M14" s="55"/>
      <c r="N14" s="55"/>
      <c r="O14" s="94">
        <v>4</v>
      </c>
    </row>
    <row r="15" spans="2:15" ht="13.5" customHeight="1">
      <c r="B15" s="54"/>
      <c r="H15" s="55"/>
      <c r="I15" s="55"/>
      <c r="J15" s="56">
        <v>39855</v>
      </c>
      <c r="K15" s="57" t="s">
        <v>126</v>
      </c>
      <c r="L15" s="57" t="s">
        <v>127</v>
      </c>
      <c r="M15" s="57" t="s">
        <v>128</v>
      </c>
      <c r="N15" s="57" t="s">
        <v>129</v>
      </c>
      <c r="O15" s="94"/>
    </row>
    <row r="16" spans="2:15" ht="13.5" customHeight="1" thickBot="1">
      <c r="B16" s="54"/>
      <c r="H16" s="55"/>
      <c r="I16" s="55"/>
      <c r="J16" s="59" t="s">
        <v>193</v>
      </c>
      <c r="K16" s="57" t="str">
        <f>VLOOKUP(K15,'ﾁｰﾑ一覧'!$A$1:$E$77,2)</f>
        <v>高野台ジャガーズ</v>
      </c>
      <c r="L16" s="57" t="str">
        <f>VLOOKUP(L15,'ﾁｰﾑ一覧'!$A$1:$E$77,2)</f>
        <v>豊上ジュニアーズ</v>
      </c>
      <c r="M16" s="57" t="str">
        <f>VLOOKUP(M15,'ﾁｰﾑ一覧'!$A$1:$E$77,2)</f>
        <v>流山マリーンズ</v>
      </c>
      <c r="N16" s="57" t="str">
        <f>VLOOKUP(N15,'ﾁｰﾑ一覧'!$A$1:$E$77,2)</f>
        <v>流山ホークス</v>
      </c>
      <c r="O16" s="95"/>
    </row>
    <row r="17" spans="1:16" ht="13.5" customHeight="1" thickBot="1">
      <c r="A17" s="140">
        <v>2</v>
      </c>
      <c r="B17" s="141" t="str">
        <f>VLOOKUP(A17,'ﾁｰﾑ一覧'!$G$1:$I$25,2)</f>
        <v>C</v>
      </c>
      <c r="C17" s="51"/>
      <c r="D17" s="143" t="s">
        <v>194</v>
      </c>
      <c r="E17" s="144" t="str">
        <f>VLOOKUP(A17,'ﾁｰﾑ一覧'!$G$1:$I$25,3)</f>
        <v>東深井ファイナルズ</v>
      </c>
      <c r="F17" s="46"/>
      <c r="G17" s="146" t="str">
        <f>VLOOKUP(A17,'ﾁｰﾑ一覧'!$G$1:$J$25,4)</f>
        <v>流山</v>
      </c>
      <c r="H17" s="93"/>
      <c r="I17" s="93"/>
      <c r="J17" s="93"/>
      <c r="K17" s="93"/>
      <c r="L17" s="93"/>
      <c r="M17" s="55"/>
      <c r="N17" s="60"/>
      <c r="O17" s="110"/>
      <c r="P17" s="94">
        <v>7</v>
      </c>
    </row>
    <row r="18" spans="1:16" ht="13.5" customHeight="1">
      <c r="A18" s="140"/>
      <c r="B18" s="142"/>
      <c r="C18" s="52"/>
      <c r="D18" s="143"/>
      <c r="E18" s="145"/>
      <c r="F18" s="46"/>
      <c r="G18" s="146"/>
      <c r="H18" s="96">
        <v>39851</v>
      </c>
      <c r="I18" s="55"/>
      <c r="J18" s="55"/>
      <c r="K18" s="55"/>
      <c r="L18" s="55"/>
      <c r="M18" s="94">
        <v>8</v>
      </c>
      <c r="N18" s="60"/>
      <c r="O18" s="110"/>
      <c r="P18" s="111"/>
    </row>
    <row r="19" spans="2:16" ht="13.5" customHeight="1" thickBot="1">
      <c r="B19" s="61"/>
      <c r="C19" s="55"/>
      <c r="H19" s="84">
        <v>0.4375</v>
      </c>
      <c r="I19" s="47" t="s">
        <v>195</v>
      </c>
      <c r="J19" s="47" t="s">
        <v>196</v>
      </c>
      <c r="K19" s="47" t="s">
        <v>197</v>
      </c>
      <c r="L19" s="62" t="s">
        <v>198</v>
      </c>
      <c r="M19" s="98"/>
      <c r="N19" s="99"/>
      <c r="O19" s="110">
        <v>2</v>
      </c>
      <c r="P19" s="111"/>
    </row>
    <row r="20" spans="2:16" ht="13.5" customHeight="1">
      <c r="B20" s="61"/>
      <c r="C20" s="55"/>
      <c r="H20" s="85" t="s">
        <v>258</v>
      </c>
      <c r="I20" s="57" t="str">
        <f>VLOOKUP(I19,'ﾁｰﾑ一覧'!$A$1:$E$77,2)</f>
        <v>野田ドンキーズ</v>
      </c>
      <c r="J20" s="57" t="str">
        <f>VLOOKUP(J19,'ﾁｰﾑ一覧'!$A$1:$E$77,2)</f>
        <v>高田ウィンスターズ</v>
      </c>
      <c r="K20" s="57" t="str">
        <f>VLOOKUP(K19,'ﾁｰﾑ一覧'!$A$1:$E$77,2)</f>
        <v>松戸カージナルス</v>
      </c>
      <c r="L20" s="58" t="str">
        <f>VLOOKUP(L19,'ﾁｰﾑ一覧'!$A$1:$E$77,2)</f>
        <v>向小金ファイターズ</v>
      </c>
      <c r="M20" s="97"/>
      <c r="N20" s="55"/>
      <c r="O20" s="55"/>
      <c r="P20" s="111"/>
    </row>
    <row r="21" spans="1:16" ht="13.5" customHeight="1">
      <c r="A21" s="140">
        <v>3</v>
      </c>
      <c r="B21" s="141" t="str">
        <f>VLOOKUP(A21,'ﾁｰﾑ一覧'!$G$1:$I$25,2)</f>
        <v>I</v>
      </c>
      <c r="C21" s="51"/>
      <c r="D21" s="143" t="s">
        <v>200</v>
      </c>
      <c r="E21" s="144" t="str">
        <f>VLOOKUP(A21,'ﾁｰﾑ一覧'!$G$1:$I$25,3)</f>
        <v>長崎ＦＬＢ</v>
      </c>
      <c r="F21" s="46"/>
      <c r="G21" s="146" t="str">
        <f>VLOOKUP(A21,'ﾁｰﾑ一覧'!$G$1:$J$25,4)</f>
        <v>流山</v>
      </c>
      <c r="H21" s="88" t="s">
        <v>262</v>
      </c>
      <c r="I21" s="51"/>
      <c r="J21" s="51"/>
      <c r="K21" s="51"/>
      <c r="L21" s="63"/>
      <c r="M21" s="90">
        <v>2</v>
      </c>
      <c r="O21" s="55"/>
      <c r="P21" s="111"/>
    </row>
    <row r="22" spans="1:16" ht="13.5" customHeight="1">
      <c r="A22" s="140"/>
      <c r="B22" s="142"/>
      <c r="C22" s="52"/>
      <c r="D22" s="143"/>
      <c r="E22" s="145"/>
      <c r="F22" s="46"/>
      <c r="G22" s="146"/>
      <c r="O22" s="55"/>
      <c r="P22" s="111"/>
    </row>
    <row r="23" spans="2:16" ht="13.5" customHeight="1" thickBot="1">
      <c r="B23" s="61"/>
      <c r="C23" s="55"/>
      <c r="K23" s="56">
        <v>39858</v>
      </c>
      <c r="L23" s="62" t="s">
        <v>130</v>
      </c>
      <c r="M23" s="62" t="s">
        <v>131</v>
      </c>
      <c r="N23" s="62" t="s">
        <v>132</v>
      </c>
      <c r="O23" s="62" t="s">
        <v>133</v>
      </c>
      <c r="P23" s="98"/>
    </row>
    <row r="24" spans="1:31" ht="13.5" customHeight="1">
      <c r="A24" s="65"/>
      <c r="B24" s="61"/>
      <c r="C24" s="55"/>
      <c r="D24" s="55"/>
      <c r="K24" s="59" t="s">
        <v>193</v>
      </c>
      <c r="L24" s="57" t="str">
        <f>VLOOKUP(L23,'ﾁｰﾑ一覧'!$A$1:$E$77,2)</f>
        <v>三郷団地ライオンズ</v>
      </c>
      <c r="M24" s="57" t="str">
        <f>VLOOKUP(M23,'ﾁｰﾑ一覧'!$A$1:$E$77,2)</f>
        <v>吉川ドリームズ</v>
      </c>
      <c r="N24" s="57" t="str">
        <f>VLOOKUP(N23,'ﾁｰﾑ一覧'!$A$1:$E$77,2)</f>
        <v>鰭ヶ崎ジュニアフィンズ</v>
      </c>
      <c r="O24" s="58" t="str">
        <f>VLOOKUP(O23,'ﾁｰﾑ一覧'!$A$1:$E$77,2)</f>
        <v>常盤平ボーイズ</v>
      </c>
      <c r="P24" s="55"/>
      <c r="Q24" s="94">
        <v>9</v>
      </c>
      <c r="AC24" s="147"/>
      <c r="AD24" s="147"/>
      <c r="AE24" s="147"/>
    </row>
    <row r="25" spans="1:31" ht="13.5" customHeight="1" thickBot="1">
      <c r="A25" s="140">
        <v>4</v>
      </c>
      <c r="B25" s="141" t="str">
        <f>VLOOKUP(A25,'ﾁｰﾑ一覧'!$G$1:$I$25,2)</f>
        <v>B</v>
      </c>
      <c r="C25" s="51"/>
      <c r="D25" s="143" t="s">
        <v>194</v>
      </c>
      <c r="E25" s="144" t="str">
        <f>VLOOKUP(A25,'ﾁｰﾑ一覧'!$G$1:$I$25,3)</f>
        <v>高田ウィンスターズ</v>
      </c>
      <c r="F25" s="46"/>
      <c r="G25" s="146" t="str">
        <f>VLOOKUP(A25,'ﾁｰﾑ一覧'!$G$1:$J$25,4)</f>
        <v>柏</v>
      </c>
      <c r="H25" s="93"/>
      <c r="I25" s="93"/>
      <c r="J25" s="93"/>
      <c r="K25" s="93"/>
      <c r="L25" s="93"/>
      <c r="M25" s="55"/>
      <c r="N25" s="55"/>
      <c r="O25" s="60"/>
      <c r="P25" s="55"/>
      <c r="Q25" s="111"/>
      <c r="AC25" s="147"/>
      <c r="AD25" s="147"/>
      <c r="AE25" s="147"/>
    </row>
    <row r="26" spans="1:17" ht="13.5" customHeight="1">
      <c r="A26" s="140"/>
      <c r="B26" s="142"/>
      <c r="C26" s="52"/>
      <c r="D26" s="143"/>
      <c r="E26" s="145"/>
      <c r="F26" s="46"/>
      <c r="G26" s="146"/>
      <c r="H26" s="83">
        <v>39851</v>
      </c>
      <c r="I26" s="52"/>
      <c r="J26" s="52"/>
      <c r="K26" s="52"/>
      <c r="L26" s="52"/>
      <c r="M26" s="94">
        <v>7</v>
      </c>
      <c r="N26" s="55"/>
      <c r="O26" s="60"/>
      <c r="P26" s="55"/>
      <c r="Q26" s="111"/>
    </row>
    <row r="27" spans="2:17" ht="13.5" customHeight="1" thickBot="1">
      <c r="B27" s="61"/>
      <c r="C27" s="55"/>
      <c r="H27" s="84">
        <v>0.5208333333333334</v>
      </c>
      <c r="I27" s="62" t="s">
        <v>134</v>
      </c>
      <c r="J27" s="62" t="s">
        <v>135</v>
      </c>
      <c r="K27" s="62" t="s">
        <v>136</v>
      </c>
      <c r="L27" s="62" t="s">
        <v>137</v>
      </c>
      <c r="M27" s="95"/>
      <c r="N27" s="93"/>
      <c r="O27" s="60"/>
      <c r="P27" s="55"/>
      <c r="Q27" s="111"/>
    </row>
    <row r="28" spans="2:17" ht="13.5" customHeight="1">
      <c r="B28" s="61"/>
      <c r="C28" s="55"/>
      <c r="H28" s="85" t="s">
        <v>258</v>
      </c>
      <c r="I28" s="57" t="str">
        <f>VLOOKUP(I27,'ﾁｰﾑ一覧'!$A$1:$E$77,2)</f>
        <v>カージナルス</v>
      </c>
      <c r="J28" s="57" t="str">
        <f>VLOOKUP(J27,'ﾁｰﾑ一覧'!$A$1:$E$77,2)</f>
        <v>流山シャークス</v>
      </c>
      <c r="K28" s="57" t="str">
        <f>VLOOKUP(K27,'ﾁｰﾑ一覧'!$A$1:$E$77,2)</f>
        <v>加賀シャトルズ</v>
      </c>
      <c r="L28" s="58" t="str">
        <f>VLOOKUP(L27,'ﾁｰﾑ一覧'!$A$1:$E$77,2)</f>
        <v>柏ビクトリー</v>
      </c>
      <c r="M28" s="100"/>
      <c r="N28" s="55"/>
      <c r="O28" s="102">
        <v>7</v>
      </c>
      <c r="P28" s="55"/>
      <c r="Q28" s="111"/>
    </row>
    <row r="29" spans="1:17" ht="13.5" customHeight="1">
      <c r="A29" s="140">
        <v>5</v>
      </c>
      <c r="B29" s="141" t="str">
        <f>VLOOKUP(A29,'ﾁｰﾑ一覧'!$G$1:$I$25,2)</f>
        <v>J</v>
      </c>
      <c r="C29" s="51"/>
      <c r="D29" s="143" t="s">
        <v>200</v>
      </c>
      <c r="E29" s="144" t="str">
        <f>VLOOKUP(A29,'ﾁｰﾑ一覧'!$G$1:$I$25,3)</f>
        <v>ヤングスターズ</v>
      </c>
      <c r="F29" s="46"/>
      <c r="G29" s="146" t="str">
        <f>VLOOKUP(A29,'ﾁｰﾑ一覧'!$G$1:$J$25,4)</f>
        <v>松戸</v>
      </c>
      <c r="H29" s="86" t="s">
        <v>261</v>
      </c>
      <c r="I29" s="51"/>
      <c r="J29" s="51"/>
      <c r="K29" s="51"/>
      <c r="L29" s="63"/>
      <c r="M29" s="90">
        <v>1</v>
      </c>
      <c r="N29" s="55"/>
      <c r="O29" s="102"/>
      <c r="P29" s="55"/>
      <c r="Q29" s="111"/>
    </row>
    <row r="30" spans="1:17" ht="13.5" customHeight="1" thickBot="1">
      <c r="A30" s="140"/>
      <c r="B30" s="142"/>
      <c r="C30" s="52"/>
      <c r="D30" s="143"/>
      <c r="E30" s="145"/>
      <c r="F30" s="46"/>
      <c r="G30" s="146"/>
      <c r="N30" s="55"/>
      <c r="O30" s="103"/>
      <c r="P30" s="110">
        <v>0</v>
      </c>
      <c r="Q30" s="111"/>
    </row>
    <row r="31" spans="2:17" ht="13.5" customHeight="1">
      <c r="B31" s="61"/>
      <c r="C31" s="55"/>
      <c r="H31" s="55"/>
      <c r="I31" s="55"/>
      <c r="J31" s="56">
        <v>39855</v>
      </c>
      <c r="K31" s="47" t="s">
        <v>138</v>
      </c>
      <c r="L31" s="47" t="s">
        <v>139</v>
      </c>
      <c r="M31" s="47" t="s">
        <v>140</v>
      </c>
      <c r="N31" s="64" t="s">
        <v>141</v>
      </c>
      <c r="O31" s="90"/>
      <c r="P31" s="55"/>
      <c r="Q31" s="111"/>
    </row>
    <row r="32" spans="1:17" ht="13.5" customHeight="1">
      <c r="A32" s="65"/>
      <c r="B32" s="61"/>
      <c r="C32" s="55"/>
      <c r="D32" s="55"/>
      <c r="H32" s="55"/>
      <c r="I32" s="55"/>
      <c r="J32" s="59" t="s">
        <v>202</v>
      </c>
      <c r="K32" s="57" t="str">
        <f>VLOOKUP(K31,'ﾁｰﾑ一覧'!$A$1:$E$77,2)</f>
        <v>南流ファイターズ</v>
      </c>
      <c r="L32" s="57" t="str">
        <f>VLOOKUP(L31,'ﾁｰﾑ一覧'!$A$1:$E$77,2)</f>
        <v>光ヶ丘シャークス</v>
      </c>
      <c r="M32" s="57" t="str">
        <f>VLOOKUP(M31,'ﾁｰﾑ一覧'!$A$1:$E$77,2)</f>
        <v>東深井ファイナルズ</v>
      </c>
      <c r="N32" s="58" t="str">
        <f>VLOOKUP(N31,'ﾁｰﾑ一覧'!$A$1:$E$77,2)</f>
        <v>スーパーフェニックス</v>
      </c>
      <c r="O32" s="90"/>
      <c r="P32" s="55"/>
      <c r="Q32" s="111"/>
    </row>
    <row r="33" spans="1:17" ht="13.5" customHeight="1" thickBot="1">
      <c r="A33" s="140">
        <v>6</v>
      </c>
      <c r="B33" s="141" t="str">
        <f>VLOOKUP(A33,'ﾁｰﾑ一覧'!$G$1:$I$25,2)</f>
        <v>H</v>
      </c>
      <c r="C33" s="51"/>
      <c r="D33" s="143" t="s">
        <v>194</v>
      </c>
      <c r="E33" s="144" t="str">
        <f>VLOOKUP(A33,'ﾁｰﾑ一覧'!$G$1:$I$25,3)</f>
        <v>久寺家エラーズ</v>
      </c>
      <c r="F33" s="46"/>
      <c r="G33" s="146" t="str">
        <f>VLOOKUP(A33,'ﾁｰﾑ一覧'!$G$1:$J$25,4)</f>
        <v>我孫子</v>
      </c>
      <c r="H33" s="55"/>
      <c r="I33" s="55"/>
      <c r="J33" s="55"/>
      <c r="K33" s="55"/>
      <c r="L33" s="55"/>
      <c r="M33" s="55"/>
      <c r="N33" s="60"/>
      <c r="O33" s="90">
        <v>0</v>
      </c>
      <c r="P33" s="55"/>
      <c r="Q33" s="111"/>
    </row>
    <row r="34" spans="1:17" ht="13.5" customHeight="1">
      <c r="A34" s="140"/>
      <c r="B34" s="142"/>
      <c r="C34" s="52"/>
      <c r="D34" s="143"/>
      <c r="E34" s="145"/>
      <c r="F34" s="46"/>
      <c r="G34" s="146"/>
      <c r="H34" s="101"/>
      <c r="I34" s="101"/>
      <c r="J34" s="101"/>
      <c r="K34" s="101"/>
      <c r="L34" s="101"/>
      <c r="M34" s="101"/>
      <c r="N34" s="101"/>
      <c r="O34" s="124" t="s">
        <v>203</v>
      </c>
      <c r="P34" s="131"/>
      <c r="Q34" s="111"/>
    </row>
    <row r="35" spans="2:17" ht="13.5" customHeight="1" thickBot="1">
      <c r="B35" s="61"/>
      <c r="C35" s="55"/>
      <c r="H35" s="55"/>
      <c r="I35" s="55"/>
      <c r="J35" s="55"/>
      <c r="K35" s="55"/>
      <c r="L35" s="56">
        <v>39859</v>
      </c>
      <c r="M35" s="134" t="s">
        <v>204</v>
      </c>
      <c r="N35" s="134" t="s">
        <v>204</v>
      </c>
      <c r="O35" s="134" t="s">
        <v>204</v>
      </c>
      <c r="P35" s="126" t="s">
        <v>204</v>
      </c>
      <c r="Q35" s="98"/>
    </row>
    <row r="36" spans="1:18" ht="13.5" customHeight="1">
      <c r="A36" s="65"/>
      <c r="B36" s="61"/>
      <c r="C36" s="55"/>
      <c r="D36" s="55"/>
      <c r="L36" s="59" t="s">
        <v>205</v>
      </c>
      <c r="M36" s="134"/>
      <c r="N36" s="134"/>
      <c r="O36" s="134"/>
      <c r="P36" s="125"/>
      <c r="Q36" s="60"/>
      <c r="R36" s="90">
        <v>1</v>
      </c>
    </row>
    <row r="37" spans="1:17" ht="13.5" customHeight="1" thickBot="1">
      <c r="A37" s="140">
        <v>7</v>
      </c>
      <c r="B37" s="141" t="str">
        <f>VLOOKUP(A37,'ﾁｰﾑ一覧'!$G$1:$I$25,2)</f>
        <v>H</v>
      </c>
      <c r="C37" s="51"/>
      <c r="D37" s="143" t="s">
        <v>200</v>
      </c>
      <c r="E37" s="144" t="str">
        <f>VLOOKUP(A37,'ﾁｰﾑ一覧'!$G$1:$I$25,3)</f>
        <v>柏ビクトリー</v>
      </c>
      <c r="F37" s="46"/>
      <c r="G37" s="146" t="str">
        <f>VLOOKUP(A37,'ﾁｰﾑ一覧'!$G$1:$J$25,4)</f>
        <v>柏</v>
      </c>
      <c r="H37" s="93"/>
      <c r="I37" s="93"/>
      <c r="J37" s="93"/>
      <c r="K37" s="93"/>
      <c r="L37" s="93"/>
      <c r="M37" s="93"/>
      <c r="N37" s="93"/>
      <c r="P37" s="60"/>
      <c r="Q37" s="60"/>
    </row>
    <row r="38" spans="1:17" ht="13.5" customHeight="1">
      <c r="A38" s="140"/>
      <c r="B38" s="142"/>
      <c r="C38" s="52"/>
      <c r="D38" s="143"/>
      <c r="E38" s="145"/>
      <c r="F38" s="46"/>
      <c r="G38" s="146"/>
      <c r="H38" s="55"/>
      <c r="I38" s="55"/>
      <c r="J38" s="55"/>
      <c r="K38" s="55"/>
      <c r="L38" s="55"/>
      <c r="M38" s="55"/>
      <c r="N38" s="55"/>
      <c r="O38" s="94">
        <v>2</v>
      </c>
      <c r="P38" s="60"/>
      <c r="Q38" s="60"/>
    </row>
    <row r="39" spans="2:17" ht="13.5" customHeight="1">
      <c r="B39" s="54"/>
      <c r="H39" s="55"/>
      <c r="I39" s="55"/>
      <c r="J39" s="56">
        <v>39855</v>
      </c>
      <c r="K39" s="47" t="s">
        <v>142</v>
      </c>
      <c r="L39" s="47" t="s">
        <v>143</v>
      </c>
      <c r="M39" s="47" t="s">
        <v>144</v>
      </c>
      <c r="N39" s="62" t="s">
        <v>145</v>
      </c>
      <c r="O39" s="94"/>
      <c r="P39" s="60"/>
      <c r="Q39" s="60"/>
    </row>
    <row r="40" spans="2:17" ht="13.5" customHeight="1" thickBot="1">
      <c r="B40" s="54"/>
      <c r="H40" s="55"/>
      <c r="I40" s="55"/>
      <c r="J40" s="59" t="s">
        <v>205</v>
      </c>
      <c r="K40" s="57" t="str">
        <f>VLOOKUP(K39,'ﾁｰﾑ一覧'!$A$1:$E$77,2)</f>
        <v>千代田ファイターズ</v>
      </c>
      <c r="L40" s="57" t="str">
        <f>VLOOKUP(L39,'ﾁｰﾑ一覧'!$A$1:$E$77,2)</f>
        <v>リトルジャガーズ</v>
      </c>
      <c r="M40" s="57" t="str">
        <f>VLOOKUP(M39,'ﾁｰﾑ一覧'!$A$1:$E$77,2)</f>
        <v>大津ヶ丘ファイターズ</v>
      </c>
      <c r="N40" s="57" t="str">
        <f>VLOOKUP(N39,'ﾁｰﾑ一覧'!$A$1:$E$77,2)</f>
        <v>名戸ヶ谷ウォーリアーズ</v>
      </c>
      <c r="O40" s="95"/>
      <c r="P40" s="60"/>
      <c r="Q40" s="60"/>
    </row>
    <row r="41" spans="1:17" ht="13.5" customHeight="1">
      <c r="A41" s="140">
        <v>8</v>
      </c>
      <c r="B41" s="141" t="str">
        <f>VLOOKUP(A41,'ﾁｰﾑ一覧'!$G$1:$I$25,2)</f>
        <v>F</v>
      </c>
      <c r="C41" s="51"/>
      <c r="D41" s="143" t="s">
        <v>194</v>
      </c>
      <c r="E41" s="144" t="str">
        <f>VLOOKUP(A41,'ﾁｰﾑ一覧'!$G$1:$I$25,3)</f>
        <v>柏南ギャランツ</v>
      </c>
      <c r="F41" s="46"/>
      <c r="G41" s="146" t="str">
        <f>VLOOKUP(A41,'ﾁｰﾑ一覧'!$G$1:$J$25,4)</f>
        <v>柏</v>
      </c>
      <c r="H41" s="55"/>
      <c r="I41" s="55"/>
      <c r="J41" s="55"/>
      <c r="K41" s="55"/>
      <c r="L41" s="55"/>
      <c r="M41" s="55"/>
      <c r="N41" s="60"/>
      <c r="O41" s="110"/>
      <c r="P41" s="107" t="s">
        <v>266</v>
      </c>
      <c r="Q41" s="60"/>
    </row>
    <row r="42" spans="1:17" ht="13.5" customHeight="1">
      <c r="A42" s="140"/>
      <c r="B42" s="142"/>
      <c r="C42" s="52"/>
      <c r="D42" s="143"/>
      <c r="E42" s="145"/>
      <c r="F42" s="46"/>
      <c r="G42" s="146"/>
      <c r="H42" s="87">
        <v>39851</v>
      </c>
      <c r="I42" s="52"/>
      <c r="J42" s="52"/>
      <c r="K42" s="52"/>
      <c r="L42" s="53"/>
      <c r="M42" s="90">
        <v>3</v>
      </c>
      <c r="N42" s="60"/>
      <c r="O42" s="110"/>
      <c r="P42" s="108"/>
      <c r="Q42" s="60"/>
    </row>
    <row r="43" spans="2:17" ht="13.5" customHeight="1" thickBot="1">
      <c r="B43" s="61"/>
      <c r="C43" s="55"/>
      <c r="H43" s="84">
        <v>0.4375</v>
      </c>
      <c r="I43" s="62" t="s">
        <v>206</v>
      </c>
      <c r="J43" s="62" t="s">
        <v>207</v>
      </c>
      <c r="K43" s="62" t="s">
        <v>208</v>
      </c>
      <c r="L43" s="62" t="s">
        <v>209</v>
      </c>
      <c r="M43" s="100"/>
      <c r="N43" s="60"/>
      <c r="O43" s="110">
        <v>1</v>
      </c>
      <c r="P43" s="108"/>
      <c r="Q43" s="60"/>
    </row>
    <row r="44" spans="2:17" ht="13.5" customHeight="1">
      <c r="B44" s="61"/>
      <c r="C44" s="55"/>
      <c r="H44" s="85" t="s">
        <v>258</v>
      </c>
      <c r="I44" s="57" t="str">
        <f>VLOOKUP(I43,'ﾁｰﾑ一覧'!$A$1:$E$77,2)</f>
        <v>松葉ニューセラミックス</v>
      </c>
      <c r="J44" s="57" t="str">
        <f>VLOOKUP(J43,'ﾁｰﾑ一覧'!$A$1:$E$77,2)</f>
        <v>串崎スワローズ</v>
      </c>
      <c r="K44" s="57" t="str">
        <f>VLOOKUP(K43,'ﾁｰﾑ一覧'!$A$1:$E$77,2)</f>
        <v>関宿バッファローズ</v>
      </c>
      <c r="L44" s="57" t="str">
        <f>VLOOKUP(L43,'ﾁｰﾑ一覧'!$A$1:$E$77,2)</f>
        <v>久寺家エラーズ</v>
      </c>
      <c r="M44" s="104"/>
      <c r="N44" s="101"/>
      <c r="O44" s="55"/>
      <c r="P44" s="108"/>
      <c r="Q44" s="60"/>
    </row>
    <row r="45" spans="1:17" ht="13.5" customHeight="1" thickBot="1">
      <c r="A45" s="140">
        <v>9</v>
      </c>
      <c r="B45" s="141" t="str">
        <f>VLOOKUP(A45,'ﾁｰﾑ一覧'!$G$1:$I$25,2)</f>
        <v>G</v>
      </c>
      <c r="C45" s="51"/>
      <c r="D45" s="143" t="s">
        <v>200</v>
      </c>
      <c r="E45" s="144" t="str">
        <f>VLOOKUP(A45,'ﾁｰﾑ一覧'!$G$1:$I$25,3)</f>
        <v>加賀シャトルズ</v>
      </c>
      <c r="F45" s="46"/>
      <c r="G45" s="146" t="str">
        <f>VLOOKUP(A45,'ﾁｰﾑ一覧'!$G$1:$J$25,4)</f>
        <v>柏</v>
      </c>
      <c r="H45" s="85" t="s">
        <v>260</v>
      </c>
      <c r="I45" s="55"/>
      <c r="J45" s="55"/>
      <c r="K45" s="55"/>
      <c r="L45" s="55"/>
      <c r="M45" s="94">
        <v>9</v>
      </c>
      <c r="N45" s="55"/>
      <c r="O45" s="55"/>
      <c r="P45" s="108"/>
      <c r="Q45" s="60"/>
    </row>
    <row r="46" spans="1:17" ht="13.5" customHeight="1">
      <c r="A46" s="140"/>
      <c r="B46" s="142"/>
      <c r="C46" s="52"/>
      <c r="D46" s="143"/>
      <c r="E46" s="145"/>
      <c r="F46" s="46"/>
      <c r="G46" s="146"/>
      <c r="H46" s="101"/>
      <c r="I46" s="101"/>
      <c r="J46" s="101"/>
      <c r="K46" s="101"/>
      <c r="L46" s="101"/>
      <c r="O46" s="55"/>
      <c r="P46" s="108"/>
      <c r="Q46" s="60"/>
    </row>
    <row r="47" spans="2:17" ht="13.5" customHeight="1" thickBot="1">
      <c r="B47" s="61"/>
      <c r="C47" s="55"/>
      <c r="K47" s="56">
        <v>39858</v>
      </c>
      <c r="L47" s="62" t="s">
        <v>146</v>
      </c>
      <c r="M47" s="62" t="s">
        <v>147</v>
      </c>
      <c r="N47" s="62" t="s">
        <v>148</v>
      </c>
      <c r="O47" s="62" t="s">
        <v>149</v>
      </c>
      <c r="P47" s="113"/>
      <c r="Q47" s="92">
        <v>2</v>
      </c>
    </row>
    <row r="48" spans="1:17" ht="13.5" customHeight="1">
      <c r="A48" s="65"/>
      <c r="B48" s="61"/>
      <c r="C48" s="55"/>
      <c r="D48" s="55"/>
      <c r="K48" s="59" t="s">
        <v>205</v>
      </c>
      <c r="L48" s="57" t="str">
        <f>VLOOKUP(L47,'ﾁｰﾑ一覧'!$A$1:$E$77,2)</f>
        <v>野田ジャガーズ</v>
      </c>
      <c r="M48" s="57" t="str">
        <f>VLOOKUP(M47,'ﾁｰﾑ一覧'!$A$1:$E$77,2)</f>
        <v>旭町サンライズ</v>
      </c>
      <c r="N48" s="57" t="str">
        <f>VLOOKUP(N47,'ﾁｰﾑ一覧'!$A$1:$E$77,2)</f>
        <v>柏ドリームス</v>
      </c>
      <c r="O48" s="58" t="str">
        <f>VLOOKUP(O47,'ﾁｰﾑ一覧'!$A$1:$E$77,2)</f>
        <v>大塚バッファローズ</v>
      </c>
      <c r="P48" s="55"/>
      <c r="Q48" s="60"/>
    </row>
    <row r="49" spans="1:17" ht="13.5" customHeight="1" thickBot="1">
      <c r="A49" s="140">
        <v>10</v>
      </c>
      <c r="B49" s="141" t="str">
        <f>VLOOKUP(A49,'ﾁｰﾑ一覧'!$G$1:$I$25,2)</f>
        <v>J</v>
      </c>
      <c r="C49" s="51"/>
      <c r="D49" s="143" t="s">
        <v>194</v>
      </c>
      <c r="E49" s="144" t="str">
        <f>VLOOKUP(A49,'ﾁｰﾑ一覧'!$G$1:$I$25,3)</f>
        <v>豊上ジュニアーズ</v>
      </c>
      <c r="F49" s="46"/>
      <c r="G49" s="146" t="str">
        <f>VLOOKUP(A49,'ﾁｰﾑ一覧'!$G$1:$J$25,4)</f>
        <v>柏</v>
      </c>
      <c r="H49" s="93"/>
      <c r="I49" s="93"/>
      <c r="J49" s="93"/>
      <c r="K49" s="93"/>
      <c r="L49" s="93"/>
      <c r="M49" s="55"/>
      <c r="N49" s="55"/>
      <c r="O49" s="60"/>
      <c r="P49" s="55"/>
      <c r="Q49" s="60"/>
    </row>
    <row r="50" spans="1:17" ht="13.5" customHeight="1">
      <c r="A50" s="140"/>
      <c r="B50" s="142"/>
      <c r="C50" s="52"/>
      <c r="D50" s="143"/>
      <c r="E50" s="145"/>
      <c r="F50" s="46"/>
      <c r="G50" s="146"/>
      <c r="H50" s="105">
        <v>39851</v>
      </c>
      <c r="I50" s="55"/>
      <c r="J50" s="55"/>
      <c r="K50" s="55"/>
      <c r="L50" s="55"/>
      <c r="M50" s="94">
        <v>6</v>
      </c>
      <c r="N50" s="55"/>
      <c r="O50" s="60"/>
      <c r="P50" s="55"/>
      <c r="Q50" s="60"/>
    </row>
    <row r="51" spans="2:17" ht="13.5" customHeight="1" thickBot="1">
      <c r="B51" s="61"/>
      <c r="C51" s="55"/>
      <c r="H51" s="84">
        <v>0.5208333333333334</v>
      </c>
      <c r="I51" s="62" t="s">
        <v>150</v>
      </c>
      <c r="J51" s="62" t="s">
        <v>151</v>
      </c>
      <c r="K51" s="62" t="s">
        <v>152</v>
      </c>
      <c r="L51" s="62" t="s">
        <v>153</v>
      </c>
      <c r="M51" s="95"/>
      <c r="N51" s="93"/>
      <c r="O51" s="60"/>
      <c r="P51" s="55"/>
      <c r="Q51" s="60"/>
    </row>
    <row r="52" spans="2:17" ht="13.5" customHeight="1" thickBot="1">
      <c r="B52" s="61"/>
      <c r="C52" s="55"/>
      <c r="H52" s="85" t="s">
        <v>258</v>
      </c>
      <c r="I52" s="57" t="str">
        <f>VLOOKUP(I51,'ﾁｰﾑ一覧'!$A$1:$E$77,2)</f>
        <v>長崎ＦＬＢ</v>
      </c>
      <c r="J52" s="57" t="str">
        <f>VLOOKUP(J51,'ﾁｰﾑ一覧'!$A$1:$E$77,2)</f>
        <v>山崎クーガーズ</v>
      </c>
      <c r="K52" s="57" t="str">
        <f>VLOOKUP(K51,'ﾁｰﾑ一覧'!$A$1:$E$77,2)</f>
        <v>ブラック・バード</v>
      </c>
      <c r="L52" s="58" t="str">
        <f>VLOOKUP(L51,'ﾁｰﾑ一覧'!$A$1:$E$77,2)</f>
        <v>にしくぼフェニックス</v>
      </c>
      <c r="M52" s="100"/>
      <c r="N52" s="60"/>
      <c r="O52" s="92">
        <v>1</v>
      </c>
      <c r="P52" s="55"/>
      <c r="Q52" s="60"/>
    </row>
    <row r="53" spans="1:19" ht="13.5" customHeight="1" thickTop="1">
      <c r="A53" s="140">
        <v>11</v>
      </c>
      <c r="B53" s="141" t="str">
        <f>VLOOKUP(A53,'ﾁｰﾑ一覧'!$G$1:$I$25,2)</f>
        <v>K</v>
      </c>
      <c r="C53" s="51"/>
      <c r="D53" s="143" t="s">
        <v>200</v>
      </c>
      <c r="E53" s="144" t="str">
        <f>VLOOKUP(A53,'ﾁｰﾑ一覧'!$G$1:$I$25,3)</f>
        <v>豊四季イーグルス</v>
      </c>
      <c r="F53" s="46"/>
      <c r="G53" s="146" t="str">
        <f>VLOOKUP(A53,'ﾁｰﾑ一覧'!$G$1:$J$25,4)</f>
        <v>柏</v>
      </c>
      <c r="H53" s="86" t="s">
        <v>259</v>
      </c>
      <c r="I53" s="51"/>
      <c r="J53" s="51"/>
      <c r="K53" s="51"/>
      <c r="L53" s="63"/>
      <c r="M53" s="90">
        <v>4</v>
      </c>
      <c r="N53" s="60"/>
      <c r="O53" s="92"/>
      <c r="P53" s="55"/>
      <c r="Q53" s="60"/>
      <c r="S53" s="135" t="s">
        <v>272</v>
      </c>
    </row>
    <row r="54" spans="1:19" ht="13.5" customHeight="1" thickBot="1">
      <c r="A54" s="140"/>
      <c r="B54" s="142"/>
      <c r="C54" s="52"/>
      <c r="D54" s="143"/>
      <c r="E54" s="145"/>
      <c r="F54" s="46"/>
      <c r="G54" s="146"/>
      <c r="N54" s="60"/>
      <c r="O54" s="92"/>
      <c r="P54" s="112" t="s">
        <v>267</v>
      </c>
      <c r="Q54" s="60"/>
      <c r="S54" s="136"/>
    </row>
    <row r="55" spans="2:19" ht="13.5" customHeight="1">
      <c r="B55" s="61"/>
      <c r="C55" s="55"/>
      <c r="H55" s="55"/>
      <c r="I55" s="55"/>
      <c r="J55" s="56">
        <v>39855</v>
      </c>
      <c r="K55" s="62" t="s">
        <v>154</v>
      </c>
      <c r="L55" s="62" t="s">
        <v>155</v>
      </c>
      <c r="M55" s="62" t="s">
        <v>156</v>
      </c>
      <c r="N55" s="62" t="s">
        <v>157</v>
      </c>
      <c r="O55" s="104"/>
      <c r="P55" s="55"/>
      <c r="Q55" s="60"/>
      <c r="S55" s="136"/>
    </row>
    <row r="56" spans="1:19" ht="13.5" customHeight="1">
      <c r="A56" s="65"/>
      <c r="B56" s="61"/>
      <c r="C56" s="55"/>
      <c r="D56" s="55"/>
      <c r="H56" s="55"/>
      <c r="I56" s="55"/>
      <c r="J56" s="59" t="s">
        <v>212</v>
      </c>
      <c r="K56" s="57" t="str">
        <f>VLOOKUP(K55,'ﾁｰﾑ一覧'!$A$1:$E$77,2)</f>
        <v>セントラルパークス</v>
      </c>
      <c r="L56" s="57" t="str">
        <f>VLOOKUP(L55,'ﾁｰﾑ一覧'!$A$1:$E$77,2)</f>
        <v>柏ヤンガーズ</v>
      </c>
      <c r="M56" s="57" t="str">
        <f>VLOOKUP(M55,'ﾁｰﾑ一覧'!$A$1:$E$77,2)</f>
        <v>八柱サンジュニアーズ</v>
      </c>
      <c r="N56" s="57" t="str">
        <f>VLOOKUP(N55,'ﾁｰﾑ一覧'!$A$1:$E$77,2)</f>
        <v>梅郷パワーズ</v>
      </c>
      <c r="O56" s="94"/>
      <c r="P56" s="55"/>
      <c r="Q56" s="60"/>
      <c r="S56" s="136"/>
    </row>
    <row r="57" spans="1:19" ht="13.5" customHeight="1" thickBot="1">
      <c r="A57" s="140">
        <v>12</v>
      </c>
      <c r="B57" s="141" t="str">
        <f>VLOOKUP(A57,'ﾁｰﾑ一覧'!$G$1:$I$25,2)</f>
        <v>I</v>
      </c>
      <c r="C57" s="51"/>
      <c r="D57" s="143" t="s">
        <v>194</v>
      </c>
      <c r="E57" s="144" t="str">
        <f>VLOOKUP(A57,'ﾁｰﾑ一覧'!$G$1:$I$25,3)</f>
        <v>高野台ジャガーズ</v>
      </c>
      <c r="F57" s="46"/>
      <c r="G57" s="146" t="str">
        <f>VLOOKUP(A57,'ﾁｰﾑ一覧'!$G$1:$J$25,4)</f>
        <v>柏</v>
      </c>
      <c r="H57" s="55"/>
      <c r="I57" s="55"/>
      <c r="J57" s="55"/>
      <c r="K57" s="55"/>
      <c r="L57" s="55"/>
      <c r="M57" s="55"/>
      <c r="N57" s="55"/>
      <c r="O57" s="94">
        <v>3</v>
      </c>
      <c r="P57" s="55"/>
      <c r="Q57" s="60"/>
      <c r="S57" s="136"/>
    </row>
    <row r="58" spans="1:19" ht="13.5" customHeight="1">
      <c r="A58" s="140"/>
      <c r="B58" s="142"/>
      <c r="C58" s="52"/>
      <c r="D58" s="143"/>
      <c r="E58" s="145"/>
      <c r="F58" s="46"/>
      <c r="G58" s="146"/>
      <c r="H58" s="101"/>
      <c r="I58" s="101"/>
      <c r="J58" s="101"/>
      <c r="K58" s="101"/>
      <c r="L58" s="101"/>
      <c r="M58" s="101"/>
      <c r="N58" s="101"/>
      <c r="P58" s="138" t="s">
        <v>213</v>
      </c>
      <c r="Q58" s="139"/>
      <c r="S58" s="136"/>
    </row>
    <row r="59" spans="1:19" ht="13.5" customHeight="1" thickBot="1">
      <c r="A59" s="65"/>
      <c r="B59" s="61"/>
      <c r="C59" s="55"/>
      <c r="D59" s="55"/>
      <c r="M59" s="56">
        <v>39859</v>
      </c>
      <c r="N59" s="134" t="s">
        <v>204</v>
      </c>
      <c r="O59" s="134" t="s">
        <v>204</v>
      </c>
      <c r="P59" s="134" t="s">
        <v>204</v>
      </c>
      <c r="Q59" s="125" t="s">
        <v>204</v>
      </c>
      <c r="R59" s="97"/>
      <c r="S59" s="136"/>
    </row>
    <row r="60" spans="1:19" ht="13.5" customHeight="1">
      <c r="A60" s="65"/>
      <c r="B60" s="61"/>
      <c r="C60" s="55"/>
      <c r="D60" s="55"/>
      <c r="M60" s="59" t="s">
        <v>202</v>
      </c>
      <c r="N60" s="134"/>
      <c r="O60" s="134"/>
      <c r="P60" s="134"/>
      <c r="Q60" s="126"/>
      <c r="R60" s="116"/>
      <c r="S60" s="136"/>
    </row>
    <row r="61" spans="1:19" ht="13.5" customHeight="1" thickBot="1">
      <c r="A61" s="140">
        <v>13</v>
      </c>
      <c r="B61" s="141" t="str">
        <f>VLOOKUP(A61,'ﾁｰﾑ一覧'!$G$1:$I$25,2)</f>
        <v>D</v>
      </c>
      <c r="C61" s="51"/>
      <c r="D61" s="143" t="s">
        <v>200</v>
      </c>
      <c r="E61" s="144" t="str">
        <f>VLOOKUP(A61,'ﾁｰﾑ一覧'!$G$1:$I$25,3)</f>
        <v>清水タイガース</v>
      </c>
      <c r="F61" s="46"/>
      <c r="G61" s="146" t="str">
        <f>VLOOKUP(A61,'ﾁｰﾑ一覧'!$G$1:$J$25,4)</f>
        <v>野田</v>
      </c>
      <c r="H61" s="93"/>
      <c r="I61" s="93"/>
      <c r="J61" s="93"/>
      <c r="K61" s="93"/>
      <c r="L61" s="93"/>
      <c r="M61" s="93"/>
      <c r="N61" s="93"/>
      <c r="P61" s="55"/>
      <c r="Q61" s="55"/>
      <c r="R61" s="111"/>
      <c r="S61" s="136"/>
    </row>
    <row r="62" spans="1:19" ht="13.5" customHeight="1">
      <c r="A62" s="140"/>
      <c r="B62" s="142"/>
      <c r="C62" s="52"/>
      <c r="D62" s="143"/>
      <c r="E62" s="145"/>
      <c r="F62" s="46"/>
      <c r="G62" s="146"/>
      <c r="H62" s="55"/>
      <c r="I62" s="55"/>
      <c r="J62" s="55"/>
      <c r="K62" s="55"/>
      <c r="L62" s="55"/>
      <c r="M62" s="55"/>
      <c r="N62" s="55"/>
      <c r="O62" s="94">
        <v>6</v>
      </c>
      <c r="P62" s="55"/>
      <c r="Q62" s="55"/>
      <c r="R62" s="111"/>
      <c r="S62" s="136"/>
    </row>
    <row r="63" spans="2:19" ht="13.5" customHeight="1">
      <c r="B63" s="54"/>
      <c r="H63" s="55"/>
      <c r="I63" s="55"/>
      <c r="J63" s="56">
        <v>39855</v>
      </c>
      <c r="K63" s="62" t="s">
        <v>158</v>
      </c>
      <c r="L63" s="62" t="s">
        <v>159</v>
      </c>
      <c r="M63" s="62" t="s">
        <v>160</v>
      </c>
      <c r="N63" s="62" t="s">
        <v>161</v>
      </c>
      <c r="O63" s="94"/>
      <c r="P63" s="55"/>
      <c r="Q63" s="55"/>
      <c r="R63" s="111"/>
      <c r="S63" s="136"/>
    </row>
    <row r="64" spans="2:19" ht="13.5" customHeight="1" thickBot="1">
      <c r="B64" s="54"/>
      <c r="H64" s="55"/>
      <c r="I64" s="55"/>
      <c r="J64" s="59" t="s">
        <v>210</v>
      </c>
      <c r="K64" s="57" t="str">
        <f>VLOOKUP(K63,'ﾁｰﾑ一覧'!$A$1:$E$77,2)</f>
        <v>伊勢原ジャガーズ</v>
      </c>
      <c r="L64" s="57" t="str">
        <f>VLOOKUP(L63,'ﾁｰﾑ一覧'!$A$1:$E$77,2)</f>
        <v>柳沢イーグルス</v>
      </c>
      <c r="M64" s="57" t="str">
        <f>VLOOKUP(M63,'ﾁｰﾑ一覧'!$A$1:$E$77,2)</f>
        <v>沼南ファイヤーズ</v>
      </c>
      <c r="N64" s="57" t="str">
        <f>VLOOKUP(N63,'ﾁｰﾑ一覧'!$A$1:$E$77,2)</f>
        <v>新栄ファイヤーズ</v>
      </c>
      <c r="O64" s="95"/>
      <c r="P64" s="55"/>
      <c r="Q64" s="55"/>
      <c r="R64" s="111"/>
      <c r="S64" s="136"/>
    </row>
    <row r="65" spans="1:19" ht="13.5" customHeight="1" thickBot="1">
      <c r="A65" s="140">
        <v>14</v>
      </c>
      <c r="B65" s="141" t="str">
        <f>VLOOKUP(A65,'ﾁｰﾑ一覧'!$G$1:$I$25,2)</f>
        <v>K</v>
      </c>
      <c r="C65" s="51"/>
      <c r="D65" s="143" t="s">
        <v>194</v>
      </c>
      <c r="E65" s="144" t="str">
        <f>VLOOKUP(A65,'ﾁｰﾑ一覧'!$G$1:$I$25,3)</f>
        <v>ブラック・バード</v>
      </c>
      <c r="F65" s="46"/>
      <c r="G65" s="146" t="str">
        <f>VLOOKUP(A65,'ﾁｰﾑ一覧'!$G$1:$J$25,4)</f>
        <v>我孫子</v>
      </c>
      <c r="H65" s="93"/>
      <c r="I65" s="93"/>
      <c r="J65" s="93"/>
      <c r="K65" s="93"/>
      <c r="L65" s="93"/>
      <c r="M65" s="55"/>
      <c r="N65" s="60"/>
      <c r="O65" s="92"/>
      <c r="P65" s="110">
        <v>4</v>
      </c>
      <c r="Q65" s="55"/>
      <c r="R65" s="111"/>
      <c r="S65" s="136"/>
    </row>
    <row r="66" spans="1:19" ht="13.5" customHeight="1" thickBot="1">
      <c r="A66" s="140"/>
      <c r="B66" s="142"/>
      <c r="C66" s="52"/>
      <c r="D66" s="143"/>
      <c r="E66" s="145"/>
      <c r="F66" s="46"/>
      <c r="G66" s="146"/>
      <c r="H66" s="55"/>
      <c r="I66" s="55"/>
      <c r="J66" s="55"/>
      <c r="K66" s="55"/>
      <c r="L66" s="55"/>
      <c r="M66" s="94">
        <v>8</v>
      </c>
      <c r="N66" s="60"/>
      <c r="O66" s="92"/>
      <c r="P66" s="55"/>
      <c r="Q66" s="55"/>
      <c r="R66" s="111"/>
      <c r="S66" s="137"/>
    </row>
    <row r="67" spans="2:18" ht="13.5" customHeight="1" thickBot="1" thickTop="1">
      <c r="B67" s="61"/>
      <c r="C67" s="55"/>
      <c r="H67" s="56">
        <v>39851</v>
      </c>
      <c r="I67" s="62" t="s">
        <v>214</v>
      </c>
      <c r="J67" s="62" t="s">
        <v>215</v>
      </c>
      <c r="K67" s="62" t="s">
        <v>216</v>
      </c>
      <c r="L67" s="62" t="s">
        <v>217</v>
      </c>
      <c r="M67" s="95"/>
      <c r="N67" s="99"/>
      <c r="O67" s="92">
        <v>3</v>
      </c>
      <c r="P67" s="55"/>
      <c r="Q67" s="55"/>
      <c r="R67" s="111"/>
    </row>
    <row r="68" spans="2:18" ht="13.5" customHeight="1">
      <c r="B68" s="61"/>
      <c r="C68" s="55"/>
      <c r="H68" s="59" t="s">
        <v>205</v>
      </c>
      <c r="I68" s="57" t="str">
        <f>VLOOKUP(I67,'ﾁｰﾑ一覧'!$A$1:$E$77,2)</f>
        <v>五香メッツ</v>
      </c>
      <c r="J68" s="57" t="str">
        <f>VLOOKUP(J67,'ﾁｰﾑ一覧'!$A$1:$E$77,2)</f>
        <v>江戸川台フェニックス</v>
      </c>
      <c r="K68" s="57" t="str">
        <f>VLOOKUP(K67,'ﾁｰﾑ一覧'!$A$1:$E$77,2)</f>
        <v>豊四季イーグルス</v>
      </c>
      <c r="L68" s="58" t="str">
        <f>VLOOKUP(L67,'ﾁｰﾑ一覧'!$A$1:$E$77,2)</f>
        <v>サンスパッツ</v>
      </c>
      <c r="M68" s="100"/>
      <c r="N68" s="55"/>
      <c r="O68" s="60"/>
      <c r="P68" s="55"/>
      <c r="Q68" s="55"/>
      <c r="R68" s="111"/>
    </row>
    <row r="69" spans="1:18" ht="13.5" customHeight="1">
      <c r="A69" s="140">
        <v>15</v>
      </c>
      <c r="B69" s="141" t="str">
        <f>VLOOKUP(A69,'ﾁｰﾑ一覧'!$G$1:$I$25,2)</f>
        <v>A</v>
      </c>
      <c r="C69" s="51"/>
      <c r="D69" s="143" t="s">
        <v>200</v>
      </c>
      <c r="E69" s="144" t="str">
        <f>VLOOKUP(A69,'ﾁｰﾑ一覧'!$G$1:$I$25,3)</f>
        <v>小金原ビクトリー</v>
      </c>
      <c r="F69" s="46"/>
      <c r="G69" s="146" t="str">
        <f>VLOOKUP(A69,'ﾁｰﾑ一覧'!$G$1:$J$25,4)</f>
        <v>松戸</v>
      </c>
      <c r="H69" s="51"/>
      <c r="I69" s="51"/>
      <c r="J69" s="51"/>
      <c r="K69" s="51"/>
      <c r="L69" s="63"/>
      <c r="M69" s="90">
        <v>4</v>
      </c>
      <c r="O69" s="60"/>
      <c r="P69" s="55"/>
      <c r="Q69" s="55"/>
      <c r="R69" s="111"/>
    </row>
    <row r="70" spans="1:18" ht="13.5" customHeight="1">
      <c r="A70" s="140"/>
      <c r="B70" s="142"/>
      <c r="C70" s="52"/>
      <c r="D70" s="143"/>
      <c r="E70" s="145"/>
      <c r="F70" s="46"/>
      <c r="G70" s="146"/>
      <c r="O70" s="60"/>
      <c r="P70" s="55"/>
      <c r="Q70" s="55"/>
      <c r="R70" s="111"/>
    </row>
    <row r="71" spans="2:18" ht="13.5" customHeight="1" thickBot="1">
      <c r="B71" s="61"/>
      <c r="C71" s="55"/>
      <c r="K71" s="56">
        <v>39858</v>
      </c>
      <c r="L71" s="47" t="s">
        <v>162</v>
      </c>
      <c r="M71" s="47" t="s">
        <v>163</v>
      </c>
      <c r="N71" s="66" t="s">
        <v>218</v>
      </c>
      <c r="O71" s="67" t="s">
        <v>218</v>
      </c>
      <c r="P71" s="55"/>
      <c r="Q71" s="55"/>
      <c r="R71" s="111"/>
    </row>
    <row r="72" spans="1:18" ht="13.5" customHeight="1">
      <c r="A72" s="65"/>
      <c r="B72" s="61"/>
      <c r="C72" s="55"/>
      <c r="D72" s="55"/>
      <c r="K72" s="59" t="s">
        <v>212</v>
      </c>
      <c r="L72" s="57" t="str">
        <f>VLOOKUP(L71,'ﾁｰﾑ一覧'!$A$1:$E$77,2)</f>
        <v>加岸ベアーズ</v>
      </c>
      <c r="M72" s="57" t="str">
        <f>VLOOKUP(M71,'ﾁｰﾑ一覧'!$A$1:$E$77,2)</f>
        <v>野菊野ファイターズ</v>
      </c>
      <c r="N72" s="68" t="s">
        <v>164</v>
      </c>
      <c r="O72" s="68" t="s">
        <v>164</v>
      </c>
      <c r="P72" s="116"/>
      <c r="Q72" s="94">
        <v>3</v>
      </c>
      <c r="R72" s="111"/>
    </row>
    <row r="73" spans="1:18" ht="13.5" customHeight="1" thickBot="1">
      <c r="A73" s="140">
        <v>16</v>
      </c>
      <c r="B73" s="141" t="str">
        <f>VLOOKUP(A73,'ﾁｰﾑ一覧'!$G$1:$I$25,2)</f>
        <v>A</v>
      </c>
      <c r="C73" s="51"/>
      <c r="D73" s="143" t="s">
        <v>194</v>
      </c>
      <c r="E73" s="144" t="str">
        <f>VLOOKUP(A73,'ﾁｰﾑ一覧'!$G$1:$I$25,3)</f>
        <v>野田ドンキーズ</v>
      </c>
      <c r="F73" s="46"/>
      <c r="G73" s="146" t="str">
        <f>VLOOKUP(A73,'ﾁｰﾑ一覧'!$G$1:$J$25,4)</f>
        <v>野田</v>
      </c>
      <c r="H73" s="93"/>
      <c r="I73" s="93"/>
      <c r="J73" s="93"/>
      <c r="K73" s="93"/>
      <c r="L73" s="93"/>
      <c r="M73" s="55"/>
      <c r="N73" s="55"/>
      <c r="O73" s="55"/>
      <c r="P73" s="111"/>
      <c r="Q73" s="111"/>
      <c r="R73" s="111"/>
    </row>
    <row r="74" spans="1:18" ht="13.5" customHeight="1">
      <c r="A74" s="140"/>
      <c r="B74" s="142"/>
      <c r="C74" s="52"/>
      <c r="D74" s="143"/>
      <c r="E74" s="145"/>
      <c r="F74" s="46"/>
      <c r="G74" s="146"/>
      <c r="H74" s="55"/>
      <c r="I74" s="55"/>
      <c r="J74" s="55"/>
      <c r="K74" s="55"/>
      <c r="L74" s="55"/>
      <c r="M74" s="94">
        <v>12</v>
      </c>
      <c r="N74" s="55"/>
      <c r="O74" s="55"/>
      <c r="P74" s="111"/>
      <c r="Q74" s="111"/>
      <c r="R74" s="111"/>
    </row>
    <row r="75" spans="2:18" ht="13.5" customHeight="1" thickBot="1">
      <c r="B75" s="61"/>
      <c r="C75" s="55"/>
      <c r="H75" s="56">
        <v>39851</v>
      </c>
      <c r="I75" s="47" t="s">
        <v>165</v>
      </c>
      <c r="J75" s="47" t="s">
        <v>166</v>
      </c>
      <c r="K75" s="47" t="s">
        <v>167</v>
      </c>
      <c r="L75" s="62" t="s">
        <v>168</v>
      </c>
      <c r="M75" s="95"/>
      <c r="N75" s="93"/>
      <c r="O75" s="55"/>
      <c r="P75" s="111"/>
      <c r="Q75" s="111"/>
      <c r="R75" s="111"/>
    </row>
    <row r="76" spans="2:18" ht="13.5" customHeight="1">
      <c r="B76" s="61"/>
      <c r="C76" s="55"/>
      <c r="H76" s="59" t="s">
        <v>212</v>
      </c>
      <c r="I76" s="57" t="str">
        <f>VLOOKUP(I75,'ﾁｰﾑ一覧'!$A$1:$E$77,2)</f>
        <v>小金原ビクトリー</v>
      </c>
      <c r="J76" s="57" t="str">
        <f>VLOOKUP(J75,'ﾁｰﾑ一覧'!$A$1:$E$77,2)</f>
        <v>増尾レッドスターズ</v>
      </c>
      <c r="K76" s="57" t="str">
        <f>VLOOKUP(K75,'ﾁｰﾑ一覧'!$A$1:$E$77,2)</f>
        <v>北柏スーパーナイン</v>
      </c>
      <c r="L76" s="58" t="str">
        <f>VLOOKUP(L75,'ﾁｰﾑ一覧'!$A$1:$E$77,2)</f>
        <v>清水タイガース</v>
      </c>
      <c r="M76" s="100"/>
      <c r="N76" s="55"/>
      <c r="O76" s="94">
        <v>2</v>
      </c>
      <c r="P76" s="111"/>
      <c r="Q76" s="111"/>
      <c r="R76" s="111"/>
    </row>
    <row r="77" spans="1:18" ht="13.5" customHeight="1">
      <c r="A77" s="140">
        <v>17</v>
      </c>
      <c r="B77" s="141" t="str">
        <f>VLOOKUP(A77,'ﾁｰﾑ一覧'!$G$1:$I$25,2)</f>
        <v>L</v>
      </c>
      <c r="C77" s="51"/>
      <c r="D77" s="143" t="s">
        <v>200</v>
      </c>
      <c r="E77" s="144" t="str">
        <f>VLOOKUP(A77,'ﾁｰﾑ一覧'!$G$1:$I$25,3)</f>
        <v>にしくぼフェニックス</v>
      </c>
      <c r="F77" s="46"/>
      <c r="G77" s="146" t="str">
        <f>VLOOKUP(A77,'ﾁｰﾑ一覧'!$G$1:$J$25,4)</f>
        <v>松戸</v>
      </c>
      <c r="H77" s="51"/>
      <c r="I77" s="51"/>
      <c r="J77" s="51"/>
      <c r="K77" s="51"/>
      <c r="L77" s="63"/>
      <c r="M77" s="90">
        <v>1</v>
      </c>
      <c r="N77" s="55"/>
      <c r="O77" s="94"/>
      <c r="P77" s="111"/>
      <c r="Q77" s="111"/>
      <c r="R77" s="111"/>
    </row>
    <row r="78" spans="1:18" ht="13.5" customHeight="1" thickBot="1">
      <c r="A78" s="140"/>
      <c r="B78" s="142"/>
      <c r="C78" s="52"/>
      <c r="D78" s="143"/>
      <c r="E78" s="145"/>
      <c r="F78" s="46"/>
      <c r="G78" s="146"/>
      <c r="N78" s="55"/>
      <c r="O78" s="95"/>
      <c r="P78" s="94">
        <v>5</v>
      </c>
      <c r="Q78" s="111"/>
      <c r="R78" s="111"/>
    </row>
    <row r="79" spans="2:18" ht="13.5" customHeight="1">
      <c r="B79" s="61"/>
      <c r="C79" s="55"/>
      <c r="H79" s="55"/>
      <c r="I79" s="55"/>
      <c r="J79" s="56">
        <v>39855</v>
      </c>
      <c r="K79" s="62" t="s">
        <v>169</v>
      </c>
      <c r="L79" s="62" t="s">
        <v>170</v>
      </c>
      <c r="M79" s="62" t="s">
        <v>171</v>
      </c>
      <c r="N79" s="64" t="s">
        <v>172</v>
      </c>
      <c r="O79" s="90"/>
      <c r="P79" s="55"/>
      <c r="Q79" s="111"/>
      <c r="R79" s="111"/>
    </row>
    <row r="80" spans="1:18" ht="13.5" customHeight="1">
      <c r="A80" s="65"/>
      <c r="B80" s="61"/>
      <c r="C80" s="55"/>
      <c r="D80" s="55"/>
      <c r="H80" s="55"/>
      <c r="I80" s="55"/>
      <c r="J80" s="59" t="s">
        <v>211</v>
      </c>
      <c r="K80" s="57" t="str">
        <f>VLOOKUP(K79,'ﾁｰﾑ一覧'!$A$1:$E$77,2)</f>
        <v>アトミック</v>
      </c>
      <c r="L80" s="57" t="str">
        <f>VLOOKUP(L79,'ﾁｰﾑ一覧'!$A$1:$E$77,2)</f>
        <v>布佐スパイダース</v>
      </c>
      <c r="M80" s="57" t="str">
        <f>VLOOKUP(M79,'ﾁｰﾑ一覧'!$A$1:$E$77,2)</f>
        <v>新松戸リトルベアーズ</v>
      </c>
      <c r="N80" s="58" t="str">
        <f>VLOOKUP(N79,'ﾁｰﾑ一覧'!$A$1:$E$77,2)</f>
        <v>七次台ジャガーズ</v>
      </c>
      <c r="O80" s="90"/>
      <c r="P80" s="55"/>
      <c r="Q80" s="111"/>
      <c r="R80" s="111"/>
    </row>
    <row r="81" spans="1:18" ht="13.5" customHeight="1">
      <c r="A81" s="140">
        <v>18</v>
      </c>
      <c r="B81" s="141" t="str">
        <f>VLOOKUP(A81,'ﾁｰﾑ一覧'!$G$1:$I$25,2)</f>
        <v>G</v>
      </c>
      <c r="C81" s="51"/>
      <c r="D81" s="143" t="s">
        <v>194</v>
      </c>
      <c r="E81" s="144" t="str">
        <f>VLOOKUP(A81,'ﾁｰﾑ一覧'!$G$1:$I$25,3)</f>
        <v>沼南ファイヤーズ</v>
      </c>
      <c r="F81" s="46"/>
      <c r="G81" s="146" t="str">
        <f>VLOOKUP(A81,'ﾁｰﾑ一覧'!$G$1:$J$25,4)</f>
        <v>柏</v>
      </c>
      <c r="H81" s="51"/>
      <c r="I81" s="51"/>
      <c r="J81" s="51"/>
      <c r="K81" s="51"/>
      <c r="L81" s="51"/>
      <c r="M81" s="51"/>
      <c r="N81" s="63"/>
      <c r="O81" s="90">
        <v>1</v>
      </c>
      <c r="P81" s="55"/>
      <c r="Q81" s="111"/>
      <c r="R81" s="111"/>
    </row>
    <row r="82" spans="1:18" ht="13.5" customHeight="1">
      <c r="A82" s="140"/>
      <c r="B82" s="142"/>
      <c r="C82" s="52"/>
      <c r="D82" s="143"/>
      <c r="E82" s="145"/>
      <c r="F82" s="46"/>
      <c r="G82" s="146"/>
      <c r="H82" s="52"/>
      <c r="I82" s="52"/>
      <c r="J82" s="52"/>
      <c r="K82" s="52"/>
      <c r="L82" s="52"/>
      <c r="M82" s="52"/>
      <c r="N82" s="52"/>
      <c r="O82" s="124" t="s">
        <v>203</v>
      </c>
      <c r="P82" s="131"/>
      <c r="Q82" s="111"/>
      <c r="R82" s="111"/>
    </row>
    <row r="83" spans="2:18" ht="13.5" customHeight="1" thickBot="1">
      <c r="B83" s="61"/>
      <c r="C83" s="55"/>
      <c r="H83" s="55"/>
      <c r="I83" s="55"/>
      <c r="J83" s="55"/>
      <c r="K83" s="55"/>
      <c r="L83" s="56">
        <v>39859</v>
      </c>
      <c r="M83" s="134" t="s">
        <v>204</v>
      </c>
      <c r="N83" s="134" t="s">
        <v>204</v>
      </c>
      <c r="O83" s="134" t="s">
        <v>204</v>
      </c>
      <c r="P83" s="126" t="s">
        <v>204</v>
      </c>
      <c r="Q83" s="98"/>
      <c r="R83" s="94">
        <v>7</v>
      </c>
    </row>
    <row r="84" spans="1:16" ht="13.5" customHeight="1">
      <c r="A84" s="65"/>
      <c r="B84" s="61"/>
      <c r="C84" s="55"/>
      <c r="D84" s="55"/>
      <c r="L84" s="59" t="s">
        <v>193</v>
      </c>
      <c r="M84" s="134"/>
      <c r="N84" s="134"/>
      <c r="O84" s="134"/>
      <c r="P84" s="125"/>
    </row>
    <row r="85" spans="1:16" ht="13.5" customHeight="1" thickBot="1">
      <c r="A85" s="140">
        <v>19</v>
      </c>
      <c r="B85" s="141" t="str">
        <f>VLOOKUP(A85,'ﾁｰﾑ一覧'!$G$1:$I$25,2)</f>
        <v>C</v>
      </c>
      <c r="C85" s="51"/>
      <c r="D85" s="143" t="s">
        <v>200</v>
      </c>
      <c r="E85" s="144" t="str">
        <f>VLOOKUP(A85,'ﾁｰﾑ一覧'!$G$1:$I$25,3)</f>
        <v>花井ヤンキース</v>
      </c>
      <c r="F85" s="46"/>
      <c r="G85" s="146" t="str">
        <f>VLOOKUP(A85,'ﾁｰﾑ一覧'!$G$1:$J$25,4)</f>
        <v>野田</v>
      </c>
      <c r="H85" s="93"/>
      <c r="I85" s="93"/>
      <c r="J85" s="93"/>
      <c r="K85" s="93"/>
      <c r="L85" s="93"/>
      <c r="M85" s="93"/>
      <c r="N85" s="93"/>
      <c r="P85" s="60"/>
    </row>
    <row r="86" spans="1:16" ht="13.5" customHeight="1">
      <c r="A86" s="140"/>
      <c r="B86" s="142"/>
      <c r="C86" s="52"/>
      <c r="D86" s="143"/>
      <c r="E86" s="145"/>
      <c r="F86" s="46"/>
      <c r="G86" s="146"/>
      <c r="H86" s="55"/>
      <c r="I86" s="55"/>
      <c r="J86" s="55"/>
      <c r="K86" s="55"/>
      <c r="L86" s="55"/>
      <c r="M86" s="55"/>
      <c r="N86" s="60"/>
      <c r="O86" s="90">
        <v>1</v>
      </c>
      <c r="P86" s="60"/>
    </row>
    <row r="87" spans="2:16" ht="13.5" customHeight="1">
      <c r="B87" s="54"/>
      <c r="H87" s="55"/>
      <c r="I87" s="55"/>
      <c r="J87" s="56">
        <v>39855</v>
      </c>
      <c r="K87" s="62" t="s">
        <v>173</v>
      </c>
      <c r="L87" s="62" t="s">
        <v>174</v>
      </c>
      <c r="M87" s="62" t="s">
        <v>175</v>
      </c>
      <c r="N87" s="64" t="s">
        <v>176</v>
      </c>
      <c r="O87" s="90"/>
      <c r="P87" s="60"/>
    </row>
    <row r="88" spans="2:16" ht="13.5" customHeight="1" thickBot="1">
      <c r="B88" s="54"/>
      <c r="H88" s="55"/>
      <c r="I88" s="55"/>
      <c r="J88" s="59" t="s">
        <v>199</v>
      </c>
      <c r="K88" s="57" t="str">
        <f>VLOOKUP(K87,'ﾁｰﾑ一覧'!$A$1:$E$77,2)</f>
        <v>我孫子ライオンズ</v>
      </c>
      <c r="L88" s="57" t="str">
        <f>VLOOKUP(L87,'ﾁｰﾑ一覧'!$A$1:$E$77,2)</f>
        <v>ヤングスターズ</v>
      </c>
      <c r="M88" s="57" t="str">
        <f>VLOOKUP(M87,'ﾁｰﾑ一覧'!$A$1:$E$77,2)</f>
        <v>大和田レッズ</v>
      </c>
      <c r="N88" s="58" t="str">
        <f>VLOOKUP(N87,'ﾁｰﾑ一覧'!$A$1:$E$77,2)</f>
        <v>東新田ユニオンズ</v>
      </c>
      <c r="O88" s="90"/>
      <c r="P88" s="60"/>
    </row>
    <row r="89" spans="1:16" ht="13.5" customHeight="1" thickBot="1">
      <c r="A89" s="140">
        <v>20</v>
      </c>
      <c r="B89" s="141" t="str">
        <f>VLOOKUP(A89,'ﾁｰﾑ一覧'!$G$1:$I$25,2)</f>
        <v>F</v>
      </c>
      <c r="C89" s="51"/>
      <c r="D89" s="143" t="s">
        <v>194</v>
      </c>
      <c r="E89" s="144" t="str">
        <f>VLOOKUP(A89,'ﾁｰﾑ一覧'!$G$1:$I$25,3)</f>
        <v>野田ロッキーズ</v>
      </c>
      <c r="F89" s="46"/>
      <c r="G89" s="146" t="str">
        <f>VLOOKUP(A89,'ﾁｰﾑ一覧'!$G$1:$J$25,4)</f>
        <v>野田</v>
      </c>
      <c r="H89" s="93"/>
      <c r="I89" s="93"/>
      <c r="J89" s="93"/>
      <c r="K89" s="93"/>
      <c r="L89" s="93"/>
      <c r="M89" s="55"/>
      <c r="N89" s="55"/>
      <c r="O89" s="106"/>
      <c r="P89" s="92">
        <v>2</v>
      </c>
    </row>
    <row r="90" spans="1:16" ht="13.5" customHeight="1">
      <c r="A90" s="140"/>
      <c r="B90" s="142"/>
      <c r="C90" s="52"/>
      <c r="D90" s="143"/>
      <c r="E90" s="145"/>
      <c r="F90" s="46"/>
      <c r="G90" s="146"/>
      <c r="H90" s="55"/>
      <c r="I90" s="55"/>
      <c r="J90" s="55"/>
      <c r="K90" s="55"/>
      <c r="L90" s="55"/>
      <c r="M90" s="94">
        <v>1</v>
      </c>
      <c r="N90" s="55"/>
      <c r="O90" s="102"/>
      <c r="P90" s="60"/>
    </row>
    <row r="91" spans="2:16" ht="13.5" customHeight="1" thickBot="1">
      <c r="B91" s="61"/>
      <c r="C91" s="55"/>
      <c r="H91" s="56">
        <v>39851</v>
      </c>
      <c r="I91" s="47" t="s">
        <v>177</v>
      </c>
      <c r="J91" s="47" t="s">
        <v>178</v>
      </c>
      <c r="K91" s="47" t="s">
        <v>179</v>
      </c>
      <c r="L91" s="62" t="s">
        <v>180</v>
      </c>
      <c r="M91" s="95"/>
      <c r="N91" s="93"/>
      <c r="O91" s="102">
        <v>5</v>
      </c>
      <c r="P91" s="60"/>
    </row>
    <row r="92" spans="2:16" ht="13.5" customHeight="1">
      <c r="B92" s="61"/>
      <c r="C92" s="55"/>
      <c r="H92" s="59" t="s">
        <v>193</v>
      </c>
      <c r="I92" s="57" t="str">
        <f>VLOOKUP(I91,'ﾁｰﾑ一覧'!$A$1:$E$77,2)</f>
        <v>新木ファイターズ</v>
      </c>
      <c r="J92" s="57" t="str">
        <f>VLOOKUP(J91,'ﾁｰﾑ一覧'!$A$1:$E$77,2)</f>
        <v>東深井ファイナルズJr.</v>
      </c>
      <c r="K92" s="57" t="str">
        <f>VLOOKUP(K91,'ﾁｰﾑ一覧'!$A$1:$E$77,2)</f>
        <v>花井ヤンキース</v>
      </c>
      <c r="L92" s="58" t="str">
        <f>VLOOKUP(L91,'ﾁｰﾑ一覧'!$A$1:$E$77,2)</f>
        <v>上町少年野球部</v>
      </c>
      <c r="M92" s="100"/>
      <c r="N92" s="55"/>
      <c r="O92" s="60"/>
      <c r="P92" s="60"/>
    </row>
    <row r="93" spans="1:16" ht="13.5" customHeight="1">
      <c r="A93" s="140">
        <v>21</v>
      </c>
      <c r="B93" s="141" t="str">
        <f>VLOOKUP(A93,'ﾁｰﾑ一覧'!$G$1:$I$25,2)</f>
        <v>B</v>
      </c>
      <c r="C93" s="51"/>
      <c r="D93" s="143" t="s">
        <v>200</v>
      </c>
      <c r="E93" s="144" t="str">
        <f>VLOOKUP(A93,'ﾁｰﾑ一覧'!$G$1:$I$25,3)</f>
        <v>リトルジャガーズ</v>
      </c>
      <c r="F93" s="46"/>
      <c r="G93" s="146" t="str">
        <f>VLOOKUP(A93,'ﾁｰﾑ一覧'!$G$1:$J$25,4)</f>
        <v>我孫子</v>
      </c>
      <c r="H93" s="51"/>
      <c r="I93" s="51"/>
      <c r="J93" s="51"/>
      <c r="K93" s="51"/>
      <c r="L93" s="63"/>
      <c r="M93" s="90">
        <v>0</v>
      </c>
      <c r="O93" s="60"/>
      <c r="P93" s="60"/>
    </row>
    <row r="94" spans="1:16" ht="13.5" customHeight="1">
      <c r="A94" s="140"/>
      <c r="B94" s="142"/>
      <c r="C94" s="52"/>
      <c r="D94" s="143"/>
      <c r="E94" s="145"/>
      <c r="F94" s="46"/>
      <c r="G94" s="146"/>
      <c r="O94" s="60"/>
      <c r="P94" s="60"/>
    </row>
    <row r="95" spans="2:17" ht="13.5" customHeight="1" thickBot="1">
      <c r="B95" s="61"/>
      <c r="C95" s="55"/>
      <c r="K95" s="56">
        <v>39858</v>
      </c>
      <c r="L95" s="62" t="s">
        <v>181</v>
      </c>
      <c r="M95" s="89" t="s">
        <v>263</v>
      </c>
      <c r="N95" s="69" t="s">
        <v>219</v>
      </c>
      <c r="O95" s="67" t="s">
        <v>219</v>
      </c>
      <c r="P95" s="60"/>
      <c r="Q95" s="90">
        <v>1</v>
      </c>
    </row>
    <row r="96" spans="1:16" ht="13.5" customHeight="1">
      <c r="A96" s="65"/>
      <c r="B96" s="61"/>
      <c r="C96" s="55"/>
      <c r="D96" s="55"/>
      <c r="K96" s="59" t="s">
        <v>202</v>
      </c>
      <c r="L96" s="57" t="str">
        <f>VLOOKUP(L95,'ﾁｰﾑ一覧'!$A$1:$E$77,2)</f>
        <v>金杉ミリオンズ</v>
      </c>
      <c r="M96" s="57" t="str">
        <f>VLOOKUP(M95,'ﾁｰﾑ一覧'!$A$1:$E$77,2)</f>
        <v>新柏ツインズ</v>
      </c>
      <c r="N96" s="68" t="s">
        <v>220</v>
      </c>
      <c r="O96" s="68" t="s">
        <v>164</v>
      </c>
      <c r="P96" s="116"/>
    </row>
    <row r="97" spans="1:16" ht="13.5" customHeight="1">
      <c r="A97" s="140">
        <v>22</v>
      </c>
      <c r="B97" s="141" t="str">
        <f>VLOOKUP(A97,'ﾁｰﾑ一覧'!$G$1:$I$25,2)</f>
        <v>L</v>
      </c>
      <c r="C97" s="51"/>
      <c r="D97" s="143" t="s">
        <v>194</v>
      </c>
      <c r="E97" s="144" t="str">
        <f>VLOOKUP(A97,'ﾁｰﾑ一覧'!$G$1:$I$25,3)</f>
        <v>サンスパッツ</v>
      </c>
      <c r="F97" s="46"/>
      <c r="G97" s="146" t="str">
        <f>VLOOKUP(A97,'ﾁｰﾑ一覧'!$G$1:$J$25,4)</f>
        <v>我孫子</v>
      </c>
      <c r="H97" s="55"/>
      <c r="I97" s="55"/>
      <c r="J97" s="55"/>
      <c r="K97" s="55"/>
      <c r="L97" s="55"/>
      <c r="M97" s="55"/>
      <c r="N97" s="55"/>
      <c r="O97" s="55"/>
      <c r="P97" s="111"/>
    </row>
    <row r="98" spans="1:16" ht="13.5" customHeight="1">
      <c r="A98" s="140"/>
      <c r="B98" s="142"/>
      <c r="C98" s="52"/>
      <c r="D98" s="143"/>
      <c r="E98" s="145"/>
      <c r="F98" s="46"/>
      <c r="G98" s="146"/>
      <c r="H98" s="52"/>
      <c r="I98" s="52"/>
      <c r="J98" s="52"/>
      <c r="K98" s="52"/>
      <c r="L98" s="53"/>
      <c r="M98" s="90">
        <v>0</v>
      </c>
      <c r="N98" s="55"/>
      <c r="O98" s="55"/>
      <c r="P98" s="111"/>
    </row>
    <row r="99" spans="2:16" ht="13.5" customHeight="1" thickBot="1">
      <c r="B99" s="61"/>
      <c r="C99" s="55"/>
      <c r="H99" s="56">
        <v>39851</v>
      </c>
      <c r="I99" s="62" t="s">
        <v>182</v>
      </c>
      <c r="J99" s="62" t="s">
        <v>183</v>
      </c>
      <c r="K99" s="62" t="s">
        <v>184</v>
      </c>
      <c r="L99" s="62" t="s">
        <v>185</v>
      </c>
      <c r="M99" s="100"/>
      <c r="N99" s="55"/>
      <c r="O99" s="55"/>
      <c r="P99" s="111"/>
    </row>
    <row r="100" spans="2:16" ht="13.5" customHeight="1">
      <c r="B100" s="61"/>
      <c r="C100" s="55"/>
      <c r="H100" s="59" t="s">
        <v>202</v>
      </c>
      <c r="I100" s="57" t="str">
        <f>VLOOKUP(I99,'ﾁｰﾑ一覧'!$A$1:$E$77,2)</f>
        <v>野田ロッキーズ</v>
      </c>
      <c r="J100" s="57" t="str">
        <f>VLOOKUP(J99,'ﾁｰﾑ一覧'!$A$1:$E$77,2)</f>
        <v>柏南ギャランツ</v>
      </c>
      <c r="K100" s="57" t="str">
        <f>VLOOKUP(K99,'ﾁｰﾑ一覧'!$A$1:$E$77,2)</f>
        <v>吹上クラブ　コメッツ</v>
      </c>
      <c r="L100" s="57" t="str">
        <f>VLOOKUP(L99,'ﾁｰﾑ一覧'!$A$1:$E$77,2)</f>
        <v>初石クーガーズ</v>
      </c>
      <c r="M100" s="104"/>
      <c r="N100" s="101"/>
      <c r="O100" s="114" t="s">
        <v>264</v>
      </c>
      <c r="P100" s="111"/>
    </row>
    <row r="101" spans="1:16" ht="13.5" customHeight="1" thickBot="1">
      <c r="A101" s="140">
        <v>23</v>
      </c>
      <c r="B101" s="141" t="str">
        <f>VLOOKUP(A101,'ﾁｰﾑ一覧'!$G$1:$I$25,2)</f>
        <v>F</v>
      </c>
      <c r="C101" s="51"/>
      <c r="D101" s="143" t="s">
        <v>200</v>
      </c>
      <c r="E101" s="144" t="str">
        <f>VLOOKUP(A101,'ﾁｰﾑ一覧'!$G$1:$I$25,3)</f>
        <v>串崎スワローズ</v>
      </c>
      <c r="F101" s="46"/>
      <c r="G101" s="146" t="str">
        <f>VLOOKUP(A101,'ﾁｰﾑ一覧'!$G$1:$J$25,4)</f>
        <v>松戸</v>
      </c>
      <c r="H101" s="55"/>
      <c r="I101" s="55"/>
      <c r="J101" s="55"/>
      <c r="K101" s="55"/>
      <c r="L101" s="55"/>
      <c r="M101" s="94">
        <v>2</v>
      </c>
      <c r="N101" s="55"/>
      <c r="O101" s="111"/>
      <c r="P101" s="111"/>
    </row>
    <row r="102" spans="1:16" ht="13.5" customHeight="1" thickBot="1">
      <c r="A102" s="140"/>
      <c r="B102" s="142"/>
      <c r="C102" s="52"/>
      <c r="D102" s="143"/>
      <c r="E102" s="145"/>
      <c r="F102" s="46"/>
      <c r="G102" s="146"/>
      <c r="H102" s="101"/>
      <c r="I102" s="101"/>
      <c r="J102" s="101"/>
      <c r="K102" s="101"/>
      <c r="L102" s="101"/>
      <c r="N102" s="55"/>
      <c r="O102" s="115" t="s">
        <v>265</v>
      </c>
      <c r="P102" s="94">
        <v>9</v>
      </c>
    </row>
    <row r="103" spans="2:14" ht="13.5" customHeight="1">
      <c r="B103" s="61"/>
      <c r="C103" s="55"/>
      <c r="H103" s="55"/>
      <c r="I103" s="55"/>
      <c r="J103" s="56">
        <v>39855</v>
      </c>
      <c r="K103" s="47" t="s">
        <v>186</v>
      </c>
      <c r="L103" s="47" t="s">
        <v>187</v>
      </c>
      <c r="M103" s="47" t="s">
        <v>188</v>
      </c>
      <c r="N103" s="64" t="s">
        <v>189</v>
      </c>
    </row>
    <row r="104" spans="1:14" ht="13.5" customHeight="1">
      <c r="A104" s="65"/>
      <c r="B104" s="61"/>
      <c r="C104" s="55"/>
      <c r="D104" s="55"/>
      <c r="H104" s="55"/>
      <c r="I104" s="55"/>
      <c r="J104" s="59" t="s">
        <v>201</v>
      </c>
      <c r="K104" s="57" t="str">
        <f>VLOOKUP(K103,'ﾁｰﾑ一覧'!$A$1:$E$77,2)</f>
        <v>トライスター</v>
      </c>
      <c r="L104" s="57" t="str">
        <f>VLOOKUP(L103,'ﾁｰﾑ一覧'!$A$1:$E$77,2)</f>
        <v>中根ヤンキース</v>
      </c>
      <c r="M104" s="57" t="str">
        <f>VLOOKUP(M103,'ﾁｰﾑ一覧'!$A$1:$E$77,2)</f>
        <v>前ヶ崎クラブ</v>
      </c>
      <c r="N104" s="58" t="str">
        <f>VLOOKUP(N103,'ﾁｰﾑ一覧'!$A$1:$E$77,2)</f>
        <v>友和タイガース</v>
      </c>
    </row>
    <row r="105" spans="1:15" ht="13.5" customHeight="1" thickBot="1">
      <c r="A105" s="140">
        <v>24</v>
      </c>
      <c r="B105" s="141" t="str">
        <f>VLOOKUP(A105,'ﾁｰﾑ一覧'!$G$1:$I$25,2)</f>
        <v>D</v>
      </c>
      <c r="C105" s="51"/>
      <c r="D105" s="143" t="s">
        <v>194</v>
      </c>
      <c r="E105" s="144" t="str">
        <f>VLOOKUP(A105,'ﾁｰﾑ一覧'!$G$1:$I$25,3)</f>
        <v>上町少年野球部</v>
      </c>
      <c r="F105" s="46"/>
      <c r="G105" s="146" t="str">
        <f>VLOOKUP(A105,'ﾁｰﾑ一覧'!$G$1:$J$25,4)</f>
        <v>野田</v>
      </c>
      <c r="H105" s="55"/>
      <c r="I105" s="55"/>
      <c r="J105" s="55"/>
      <c r="K105" s="55"/>
      <c r="L105" s="55"/>
      <c r="M105" s="55"/>
      <c r="N105" s="60"/>
      <c r="O105" s="91" t="s">
        <v>264</v>
      </c>
    </row>
    <row r="106" spans="1:14" ht="13.5" customHeight="1">
      <c r="A106" s="140"/>
      <c r="B106" s="142"/>
      <c r="C106" s="52"/>
      <c r="D106" s="143"/>
      <c r="E106" s="145"/>
      <c r="F106" s="46"/>
      <c r="G106" s="146"/>
      <c r="H106" s="101"/>
      <c r="I106" s="101"/>
      <c r="J106" s="101"/>
      <c r="K106" s="101"/>
      <c r="L106" s="101"/>
      <c r="M106" s="101"/>
      <c r="N106" s="101"/>
    </row>
    <row r="107" ht="13.5" customHeight="1"/>
    <row r="108" spans="8:15" ht="13.5" customHeight="1">
      <c r="H108" s="130" t="s">
        <v>274</v>
      </c>
      <c r="I108" s="131"/>
      <c r="J108" s="131"/>
      <c r="L108" s="127" t="s">
        <v>221</v>
      </c>
      <c r="M108" s="127"/>
      <c r="N108" s="55"/>
      <c r="O108" s="55"/>
    </row>
    <row r="109" spans="8:16" ht="13.5" customHeight="1" thickBot="1">
      <c r="H109" s="132"/>
      <c r="I109" s="132"/>
      <c r="J109" s="132"/>
      <c r="K109" s="52"/>
      <c r="L109" s="52"/>
      <c r="M109" s="52"/>
      <c r="N109" s="52"/>
      <c r="O109" s="53"/>
      <c r="P109" s="128" t="s">
        <v>275</v>
      </c>
    </row>
    <row r="110" spans="11:16" ht="13.5" customHeight="1" thickBot="1">
      <c r="K110" s="56">
        <v>39859</v>
      </c>
      <c r="L110" s="134" t="s">
        <v>204</v>
      </c>
      <c r="M110" s="134" t="s">
        <v>204</v>
      </c>
      <c r="N110" s="134" t="s">
        <v>204</v>
      </c>
      <c r="O110" s="125" t="s">
        <v>204</v>
      </c>
      <c r="P110" s="97"/>
    </row>
    <row r="111" spans="11:16" ht="13.5" customHeight="1">
      <c r="K111" s="59" t="s">
        <v>212</v>
      </c>
      <c r="L111" s="134"/>
      <c r="M111" s="134"/>
      <c r="N111" s="134"/>
      <c r="O111" s="126"/>
      <c r="P111" s="116"/>
    </row>
    <row r="112" spans="8:16" ht="13.5" customHeight="1" thickBot="1">
      <c r="H112" s="130" t="s">
        <v>273</v>
      </c>
      <c r="I112" s="130"/>
      <c r="J112" s="130"/>
      <c r="K112" s="55"/>
      <c r="L112" s="55"/>
      <c r="M112" s="55"/>
      <c r="N112" s="55"/>
      <c r="O112" s="55"/>
      <c r="P112" s="114" t="s">
        <v>276</v>
      </c>
    </row>
    <row r="113" spans="8:15" ht="13.5" customHeight="1" thickBot="1">
      <c r="H113" s="133"/>
      <c r="I113" s="133"/>
      <c r="J113" s="133"/>
      <c r="K113" s="101"/>
      <c r="L113" s="101"/>
      <c r="M113" s="101"/>
      <c r="N113" s="101"/>
      <c r="O113" s="101"/>
    </row>
    <row r="114" ht="12.75" customHeight="1"/>
  </sheetData>
  <mergeCells count="153">
    <mergeCell ref="E8:G8"/>
    <mergeCell ref="E9:G9"/>
    <mergeCell ref="E10:G10"/>
    <mergeCell ref="E4:G4"/>
    <mergeCell ref="E5:G5"/>
    <mergeCell ref="E6:G6"/>
    <mergeCell ref="E101:E102"/>
    <mergeCell ref="G101:G102"/>
    <mergeCell ref="E105:E106"/>
    <mergeCell ref="G105:G106"/>
    <mergeCell ref="E93:E94"/>
    <mergeCell ref="G93:G94"/>
    <mergeCell ref="E97:E98"/>
    <mergeCell ref="G97:G98"/>
    <mergeCell ref="E85:E86"/>
    <mergeCell ref="G85:G86"/>
    <mergeCell ref="E89:E90"/>
    <mergeCell ref="G89:G90"/>
    <mergeCell ref="E69:E70"/>
    <mergeCell ref="G69:G70"/>
    <mergeCell ref="E73:E74"/>
    <mergeCell ref="G73:G74"/>
    <mergeCell ref="E61:E62"/>
    <mergeCell ref="G61:G62"/>
    <mergeCell ref="E65:E66"/>
    <mergeCell ref="G65:G66"/>
    <mergeCell ref="E53:E54"/>
    <mergeCell ref="G53:G54"/>
    <mergeCell ref="E57:E58"/>
    <mergeCell ref="G57:G58"/>
    <mergeCell ref="G41:G42"/>
    <mergeCell ref="E45:E46"/>
    <mergeCell ref="G45:G46"/>
    <mergeCell ref="E49:E50"/>
    <mergeCell ref="G49:G50"/>
    <mergeCell ref="E21:E22"/>
    <mergeCell ref="G21:G22"/>
    <mergeCell ref="E25:E26"/>
    <mergeCell ref="G25:G26"/>
    <mergeCell ref="G13:G14"/>
    <mergeCell ref="A65:A66"/>
    <mergeCell ref="B65:B66"/>
    <mergeCell ref="D65:D66"/>
    <mergeCell ref="G17:G18"/>
    <mergeCell ref="E17:E18"/>
    <mergeCell ref="D29:D30"/>
    <mergeCell ref="D17:D18"/>
    <mergeCell ref="B17:B18"/>
    <mergeCell ref="A17:A18"/>
    <mergeCell ref="A13:A14"/>
    <mergeCell ref="B13:B14"/>
    <mergeCell ref="D13:D14"/>
    <mergeCell ref="E13:E14"/>
    <mergeCell ref="A53:A54"/>
    <mergeCell ref="A25:A26"/>
    <mergeCell ref="B25:B26"/>
    <mergeCell ref="D25:D26"/>
    <mergeCell ref="A29:A30"/>
    <mergeCell ref="B29:B30"/>
    <mergeCell ref="A33:A34"/>
    <mergeCell ref="B33:B34"/>
    <mergeCell ref="D33:D34"/>
    <mergeCell ref="A21:A22"/>
    <mergeCell ref="A49:A50"/>
    <mergeCell ref="B49:B50"/>
    <mergeCell ref="D49:D50"/>
    <mergeCell ref="A45:A46"/>
    <mergeCell ref="B45:B46"/>
    <mergeCell ref="D45:D46"/>
    <mergeCell ref="D21:D22"/>
    <mergeCell ref="B21:B22"/>
    <mergeCell ref="AE24:AE25"/>
    <mergeCell ref="A41:A42"/>
    <mergeCell ref="B41:B42"/>
    <mergeCell ref="D41:D42"/>
    <mergeCell ref="A37:A38"/>
    <mergeCell ref="B37:B38"/>
    <mergeCell ref="D37:D38"/>
    <mergeCell ref="AD24:AD25"/>
    <mergeCell ref="E29:E30"/>
    <mergeCell ref="G29:G30"/>
    <mergeCell ref="AC24:AC25"/>
    <mergeCell ref="B53:B54"/>
    <mergeCell ref="D53:D54"/>
    <mergeCell ref="M35:M36"/>
    <mergeCell ref="N35:N36"/>
    <mergeCell ref="E33:E34"/>
    <mergeCell ref="G33:G34"/>
    <mergeCell ref="E37:E38"/>
    <mergeCell ref="G37:G38"/>
    <mergeCell ref="E41:E42"/>
    <mergeCell ref="A57:A58"/>
    <mergeCell ref="B57:B58"/>
    <mergeCell ref="D57:D58"/>
    <mergeCell ref="A69:A70"/>
    <mergeCell ref="B69:B70"/>
    <mergeCell ref="D69:D70"/>
    <mergeCell ref="A61:A62"/>
    <mergeCell ref="B61:B62"/>
    <mergeCell ref="D61:D62"/>
    <mergeCell ref="N83:N84"/>
    <mergeCell ref="A73:A74"/>
    <mergeCell ref="B73:B74"/>
    <mergeCell ref="D73:D74"/>
    <mergeCell ref="E77:E78"/>
    <mergeCell ref="G77:G78"/>
    <mergeCell ref="E81:E82"/>
    <mergeCell ref="G81:G82"/>
    <mergeCell ref="A77:A78"/>
    <mergeCell ref="B77:B78"/>
    <mergeCell ref="D77:D78"/>
    <mergeCell ref="A81:A82"/>
    <mergeCell ref="B81:B82"/>
    <mergeCell ref="D81:D82"/>
    <mergeCell ref="A85:A86"/>
    <mergeCell ref="B85:B86"/>
    <mergeCell ref="D85:D86"/>
    <mergeCell ref="A89:A90"/>
    <mergeCell ref="B89:B90"/>
    <mergeCell ref="D89:D90"/>
    <mergeCell ref="B97:B98"/>
    <mergeCell ref="D97:D98"/>
    <mergeCell ref="A93:A94"/>
    <mergeCell ref="B93:B94"/>
    <mergeCell ref="D93:D94"/>
    <mergeCell ref="P83:P84"/>
    <mergeCell ref="O83:O84"/>
    <mergeCell ref="M83:M84"/>
    <mergeCell ref="A105:A106"/>
    <mergeCell ref="B105:B106"/>
    <mergeCell ref="D105:D106"/>
    <mergeCell ref="A101:A102"/>
    <mergeCell ref="B101:B102"/>
    <mergeCell ref="D101:D102"/>
    <mergeCell ref="A97:A98"/>
    <mergeCell ref="M110:M111"/>
    <mergeCell ref="O110:O111"/>
    <mergeCell ref="L110:L111"/>
    <mergeCell ref="L108:M108"/>
    <mergeCell ref="P35:P36"/>
    <mergeCell ref="O35:O36"/>
    <mergeCell ref="P59:P60"/>
    <mergeCell ref="O59:O60"/>
    <mergeCell ref="A1:S1"/>
    <mergeCell ref="H108:J109"/>
    <mergeCell ref="H112:J113"/>
    <mergeCell ref="N110:N111"/>
    <mergeCell ref="S53:S66"/>
    <mergeCell ref="P58:Q58"/>
    <mergeCell ref="O34:P34"/>
    <mergeCell ref="N59:N60"/>
    <mergeCell ref="O82:P82"/>
    <mergeCell ref="Q59:Q60"/>
  </mergeCells>
  <dataValidations count="1">
    <dataValidation allowBlank="1" showInputMessage="1" showErrorMessage="1" imeMode="off" sqref="H4:O11 F3:M3 B1:I2 P8"/>
  </dataValidations>
  <printOptions/>
  <pageMargins left="0.2362204724409449" right="0.1968503937007874" top="0.64" bottom="0.31496062992125984" header="0.26" footer="0.1968503937007874"/>
  <pageSetup fitToHeight="1" fitToWidth="1"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Z7"/>
  <sheetViews>
    <sheetView workbookViewId="0" topLeftCell="A1">
      <selection activeCell="A1" sqref="A1"/>
    </sheetView>
  </sheetViews>
  <sheetFormatPr defaultColWidth="8.796875" defaultRowHeight="17.25"/>
  <cols>
    <col min="1" max="1" width="13.296875" style="8" customWidth="1"/>
    <col min="2" max="2" width="3.09765625" style="8" customWidth="1"/>
    <col min="3" max="3" width="3.09765625" style="12" customWidth="1"/>
    <col min="4" max="5" width="3.09765625" style="8" customWidth="1"/>
    <col min="6" max="6" width="3.09765625" style="12" customWidth="1"/>
    <col min="7" max="8" width="3.09765625" style="8" customWidth="1"/>
    <col min="9" max="9" width="3.09765625" style="12" customWidth="1"/>
    <col min="10" max="11" width="3.09765625" style="8" customWidth="1"/>
    <col min="12" max="12" width="3.09765625" style="12" customWidth="1"/>
    <col min="13" max="14" width="3.09765625" style="8" customWidth="1"/>
    <col min="15" max="15" width="3.09765625" style="12" customWidth="1"/>
    <col min="16" max="17" width="3.09765625" style="8" customWidth="1"/>
    <col min="18" max="18" width="3.09765625" style="12" customWidth="1"/>
    <col min="19" max="19" width="3.09765625" style="8" customWidth="1"/>
    <col min="20" max="26" width="5.69921875" style="8" customWidth="1"/>
    <col min="27" max="16384" width="8.796875" style="8" customWidth="1"/>
  </cols>
  <sheetData>
    <row r="1" spans="1:26" ht="23.25" customHeight="1">
      <c r="A1" s="35">
        <f>IF(SUM(T2:T7)=30,"対戦終了",IF(SUM(T2:T7)&gt;0,SUM(T2:T7)/2/15,"　"))</f>
        <v>0.9333333333333333</v>
      </c>
      <c r="B1" s="158" t="str">
        <f>'ﾌﾞﾛｯｸ別'!C13</f>
        <v>柏ヤンガーズ</v>
      </c>
      <c r="C1" s="158"/>
      <c r="D1" s="158"/>
      <c r="E1" s="158" t="str">
        <f>'ﾌﾞﾛｯｸ別'!C14</f>
        <v>柏南ギャランツ</v>
      </c>
      <c r="F1" s="158"/>
      <c r="G1" s="158"/>
      <c r="H1" s="158" t="str">
        <f>'ﾌﾞﾛｯｸ別'!C15</f>
        <v>流山シャークス</v>
      </c>
      <c r="I1" s="158"/>
      <c r="J1" s="158"/>
      <c r="K1" s="158" t="str">
        <f>'ﾌﾞﾛｯｸ別'!C16</f>
        <v>柳沢イーグルス</v>
      </c>
      <c r="L1" s="158"/>
      <c r="M1" s="158"/>
      <c r="N1" s="158" t="str">
        <f>'ﾌﾞﾛｯｸ別'!C17</f>
        <v>串崎スワローズ</v>
      </c>
      <c r="O1" s="158"/>
      <c r="P1" s="158"/>
      <c r="Q1" s="158" t="str">
        <f>'ﾌﾞﾛｯｸ別'!C18</f>
        <v>吉川ドリームズ</v>
      </c>
      <c r="R1" s="158"/>
      <c r="S1" s="158"/>
      <c r="T1" s="2" t="s">
        <v>8</v>
      </c>
      <c r="U1" s="2" t="s">
        <v>9</v>
      </c>
      <c r="V1" s="2" t="s">
        <v>10</v>
      </c>
      <c r="W1" s="2" t="s">
        <v>11</v>
      </c>
      <c r="X1" s="2" t="s">
        <v>12</v>
      </c>
      <c r="Y1" s="2" t="s">
        <v>13</v>
      </c>
      <c r="Z1" s="2" t="s">
        <v>14</v>
      </c>
    </row>
    <row r="2" spans="1:26" ht="75.75" customHeight="1">
      <c r="A2" s="4" t="str">
        <f>B1</f>
        <v>柏ヤンガーズ</v>
      </c>
      <c r="B2" s="155"/>
      <c r="C2" s="156"/>
      <c r="D2" s="157"/>
      <c r="E2" s="10">
        <v>2</v>
      </c>
      <c r="F2" s="5" t="str">
        <f>IF(E2="","",IF(E2=G2,"△",IF(E2&gt;G2,"○","●")))</f>
        <v>●</v>
      </c>
      <c r="G2" s="11">
        <v>10</v>
      </c>
      <c r="H2" s="10">
        <v>16</v>
      </c>
      <c r="I2" s="5" t="str">
        <f>IF(H2="","",IF(H2=J2,"△",IF(H2&gt;J2,"○","●")))</f>
        <v>○</v>
      </c>
      <c r="J2" s="11">
        <v>5</v>
      </c>
      <c r="K2" s="10">
        <v>24</v>
      </c>
      <c r="L2" s="5" t="str">
        <f>IF(K2="","",IF(K2=M2,"△",IF(K2&gt;M2,"○","●")))</f>
        <v>○</v>
      </c>
      <c r="M2" s="11">
        <v>1</v>
      </c>
      <c r="N2" s="10">
        <v>0</v>
      </c>
      <c r="O2" s="5" t="str">
        <f>IF(N2="","",IF(N2=P2,"△",IF(N2&gt;P2,"○","●")))</f>
        <v>●</v>
      </c>
      <c r="P2" s="11">
        <v>12</v>
      </c>
      <c r="Q2" s="10">
        <v>5</v>
      </c>
      <c r="R2" s="5" t="str">
        <f>IF(Q2="","",IF(Q2=S2,"△",IF(Q2&gt;S2,"○","●")))</f>
        <v>●</v>
      </c>
      <c r="S2" s="11">
        <v>13</v>
      </c>
      <c r="T2" s="13">
        <f aca="true" t="shared" si="0" ref="T2:T7">SUM(U2:W2)</f>
        <v>5</v>
      </c>
      <c r="U2" s="14">
        <f aca="true" t="shared" si="1" ref="U2:U7">COUNTIF($B2:$S2,"○")</f>
        <v>2</v>
      </c>
      <c r="V2" s="14">
        <f aca="true" t="shared" si="2" ref="V2:V7">COUNTIF($B2:$S2,"●")</f>
        <v>3</v>
      </c>
      <c r="W2" s="14">
        <f aca="true" t="shared" si="3" ref="W2:W7">COUNTIF($B2:$S2,"△")</f>
        <v>0</v>
      </c>
      <c r="X2" s="6">
        <f aca="true" t="shared" si="4" ref="X2:X7">B2+E2+H2+K2+N2+Q2</f>
        <v>47</v>
      </c>
      <c r="Y2" s="6">
        <f aca="true" t="shared" si="5" ref="Y2:Y7">D2+G2+J2+M2+P2+S2</f>
        <v>41</v>
      </c>
      <c r="Z2" s="7">
        <f aca="true" t="shared" si="6" ref="Z2:Z7">X2-Y2</f>
        <v>6</v>
      </c>
    </row>
    <row r="3" spans="1:26" ht="75.75" customHeight="1">
      <c r="A3" s="4" t="str">
        <f>E1</f>
        <v>柏南ギャランツ</v>
      </c>
      <c r="B3" s="10">
        <v>10</v>
      </c>
      <c r="C3" s="5" t="str">
        <f>IF(B3="","",IF(B3=D3,"△",IF(B3&gt;D3,"○","●")))</f>
        <v>○</v>
      </c>
      <c r="D3" s="11">
        <v>2</v>
      </c>
      <c r="E3" s="155"/>
      <c r="F3" s="156"/>
      <c r="G3" s="157"/>
      <c r="H3" s="10">
        <v>13</v>
      </c>
      <c r="I3" s="5" t="str">
        <f>IF(H3="","",IF(H3=J3,"△",IF(H3&gt;J3,"○","●")))</f>
        <v>○</v>
      </c>
      <c r="J3" s="11">
        <v>2</v>
      </c>
      <c r="K3" s="10">
        <v>11</v>
      </c>
      <c r="L3" s="5" t="str">
        <f>IF(K3="","",IF(K3=M3,"△",IF(K3&gt;M3,"○","●")))</f>
        <v>○</v>
      </c>
      <c r="M3" s="11">
        <v>0</v>
      </c>
      <c r="N3" s="10">
        <v>1</v>
      </c>
      <c r="O3" s="5" t="str">
        <f>IF(N3="","",IF(N3=P3,"△",IF(N3&gt;P3,"○","●")))</f>
        <v>●</v>
      </c>
      <c r="P3" s="11">
        <v>2</v>
      </c>
      <c r="Q3" s="10">
        <v>6</v>
      </c>
      <c r="R3" s="5" t="str">
        <f>IF(Q3="","",IF(Q3=S3,"△",IF(Q3&gt;S3,"○","●")))</f>
        <v>○</v>
      </c>
      <c r="S3" s="11">
        <v>4</v>
      </c>
      <c r="T3" s="13">
        <f t="shared" si="0"/>
        <v>5</v>
      </c>
      <c r="U3" s="14">
        <f t="shared" si="1"/>
        <v>4</v>
      </c>
      <c r="V3" s="14">
        <f t="shared" si="2"/>
        <v>1</v>
      </c>
      <c r="W3" s="14">
        <f t="shared" si="3"/>
        <v>0</v>
      </c>
      <c r="X3" s="6">
        <f t="shared" si="4"/>
        <v>41</v>
      </c>
      <c r="Y3" s="6">
        <f t="shared" si="5"/>
        <v>10</v>
      </c>
      <c r="Z3" s="7">
        <f t="shared" si="6"/>
        <v>31</v>
      </c>
    </row>
    <row r="4" spans="1:26" ht="75.75" customHeight="1">
      <c r="A4" s="4" t="str">
        <f>H1</f>
        <v>流山シャークス</v>
      </c>
      <c r="B4" s="10">
        <v>5</v>
      </c>
      <c r="C4" s="5" t="str">
        <f>IF(B4="","",IF(B4=D4,"△",IF(B4&gt;D4,"○","●")))</f>
        <v>●</v>
      </c>
      <c r="D4" s="11">
        <v>16</v>
      </c>
      <c r="E4" s="10">
        <v>2</v>
      </c>
      <c r="F4" s="5" t="str">
        <f>IF(E4="","",IF(E4=G4,"△",IF(E4&gt;G4,"○","●")))</f>
        <v>●</v>
      </c>
      <c r="G4" s="11">
        <v>13</v>
      </c>
      <c r="H4" s="155"/>
      <c r="I4" s="156"/>
      <c r="J4" s="157"/>
      <c r="K4" s="10">
        <v>5</v>
      </c>
      <c r="L4" s="5" t="str">
        <f>IF(K4="","",IF(K4=M4,"△",IF(K4&gt;M4,"○","●")))</f>
        <v>●</v>
      </c>
      <c r="M4" s="11">
        <v>9</v>
      </c>
      <c r="N4" s="10">
        <v>0</v>
      </c>
      <c r="O4" s="5" t="str">
        <f>IF(N4="","",IF(N4=P4,"△",IF(N4&gt;P4,"○","●")))</f>
        <v>●</v>
      </c>
      <c r="P4" s="11">
        <v>12</v>
      </c>
      <c r="Q4" s="10"/>
      <c r="R4" s="5">
        <f>IF(Q4="","",IF(Q4=S4,"△",IF(Q4&gt;S4,"○","●")))</f>
      </c>
      <c r="S4" s="11"/>
      <c r="T4" s="13">
        <f t="shared" si="0"/>
        <v>4</v>
      </c>
      <c r="U4" s="14">
        <f t="shared" si="1"/>
        <v>0</v>
      </c>
      <c r="V4" s="14">
        <f t="shared" si="2"/>
        <v>4</v>
      </c>
      <c r="W4" s="14">
        <f t="shared" si="3"/>
        <v>0</v>
      </c>
      <c r="X4" s="6">
        <f t="shared" si="4"/>
        <v>12</v>
      </c>
      <c r="Y4" s="6">
        <f t="shared" si="5"/>
        <v>50</v>
      </c>
      <c r="Z4" s="7">
        <f t="shared" si="6"/>
        <v>-38</v>
      </c>
    </row>
    <row r="5" spans="1:26" ht="75.75" customHeight="1">
      <c r="A5" s="4" t="str">
        <f>K1</f>
        <v>柳沢イーグルス</v>
      </c>
      <c r="B5" s="10">
        <v>1</v>
      </c>
      <c r="C5" s="5" t="str">
        <f>IF(B5="","",IF(B5=D5,"△",IF(B5&gt;D5,"○","●")))</f>
        <v>●</v>
      </c>
      <c r="D5" s="11">
        <v>24</v>
      </c>
      <c r="E5" s="10">
        <v>0</v>
      </c>
      <c r="F5" s="5" t="str">
        <f>IF(E5="","",IF(E5=G5,"△",IF(E5&gt;G5,"○","●")))</f>
        <v>●</v>
      </c>
      <c r="G5" s="11">
        <v>11</v>
      </c>
      <c r="H5" s="10">
        <v>9</v>
      </c>
      <c r="I5" s="5" t="str">
        <f>IF(H5="","",IF(H5=J5,"△",IF(H5&gt;J5,"○","●")))</f>
        <v>○</v>
      </c>
      <c r="J5" s="11">
        <v>5</v>
      </c>
      <c r="K5" s="155"/>
      <c r="L5" s="156"/>
      <c r="M5" s="157"/>
      <c r="N5" s="10">
        <v>0</v>
      </c>
      <c r="O5" s="5" t="str">
        <f>IF(N5="","",IF(N5=P5,"△",IF(N5&gt;P5,"○","●")))</f>
        <v>●</v>
      </c>
      <c r="P5" s="11">
        <v>33</v>
      </c>
      <c r="Q5" s="10">
        <v>10</v>
      </c>
      <c r="R5" s="5" t="str">
        <f>IF(Q5="","",IF(Q5=S5,"△",IF(Q5&gt;S5,"○","●")))</f>
        <v>△</v>
      </c>
      <c r="S5" s="11">
        <v>10</v>
      </c>
      <c r="T5" s="13">
        <f t="shared" si="0"/>
        <v>5</v>
      </c>
      <c r="U5" s="14">
        <f t="shared" si="1"/>
        <v>1</v>
      </c>
      <c r="V5" s="14">
        <f t="shared" si="2"/>
        <v>3</v>
      </c>
      <c r="W5" s="14">
        <f t="shared" si="3"/>
        <v>1</v>
      </c>
      <c r="X5" s="6">
        <f t="shared" si="4"/>
        <v>20</v>
      </c>
      <c r="Y5" s="6">
        <f t="shared" si="5"/>
        <v>83</v>
      </c>
      <c r="Z5" s="7">
        <f t="shared" si="6"/>
        <v>-63</v>
      </c>
    </row>
    <row r="6" spans="1:26" ht="75.75" customHeight="1">
      <c r="A6" s="4" t="str">
        <f>N1</f>
        <v>串崎スワローズ</v>
      </c>
      <c r="B6" s="10">
        <v>12</v>
      </c>
      <c r="C6" s="5" t="str">
        <f>IF(B6="","",IF(B6=D6,"△",IF(B6&gt;D6,"○","●")))</f>
        <v>○</v>
      </c>
      <c r="D6" s="11">
        <v>0</v>
      </c>
      <c r="E6" s="10">
        <v>2</v>
      </c>
      <c r="F6" s="5" t="str">
        <f>IF(E6="","",IF(E6=G6,"△",IF(E6&gt;G6,"○","●")))</f>
        <v>○</v>
      </c>
      <c r="G6" s="11">
        <v>1</v>
      </c>
      <c r="H6" s="10">
        <v>12</v>
      </c>
      <c r="I6" s="5" t="str">
        <f>IF(H6="","",IF(H6=J6,"△",IF(H6&gt;J6,"○","●")))</f>
        <v>○</v>
      </c>
      <c r="J6" s="11">
        <v>0</v>
      </c>
      <c r="K6" s="10">
        <v>33</v>
      </c>
      <c r="L6" s="5" t="str">
        <f>IF(K6="","",IF(K6=M6,"△",IF(K6&gt;M6,"○","●")))</f>
        <v>○</v>
      </c>
      <c r="M6" s="11">
        <v>0</v>
      </c>
      <c r="N6" s="155"/>
      <c r="O6" s="156"/>
      <c r="P6" s="157"/>
      <c r="Q6" s="10">
        <v>9</v>
      </c>
      <c r="R6" s="5" t="str">
        <f>IF(Q6="","",IF(Q6=S6,"△",IF(Q6&gt;S6,"○","●")))</f>
        <v>○</v>
      </c>
      <c r="S6" s="11">
        <v>1</v>
      </c>
      <c r="T6" s="13">
        <f t="shared" si="0"/>
        <v>5</v>
      </c>
      <c r="U6" s="14">
        <f t="shared" si="1"/>
        <v>5</v>
      </c>
      <c r="V6" s="14">
        <f t="shared" si="2"/>
        <v>0</v>
      </c>
      <c r="W6" s="14">
        <f t="shared" si="3"/>
        <v>0</v>
      </c>
      <c r="X6" s="6">
        <f t="shared" si="4"/>
        <v>68</v>
      </c>
      <c r="Y6" s="6">
        <f t="shared" si="5"/>
        <v>2</v>
      </c>
      <c r="Z6" s="7">
        <f t="shared" si="6"/>
        <v>66</v>
      </c>
    </row>
    <row r="7" spans="1:26" ht="75.75" customHeight="1">
      <c r="A7" s="4" t="str">
        <f>Q1</f>
        <v>吉川ドリームズ</v>
      </c>
      <c r="B7" s="10">
        <v>13</v>
      </c>
      <c r="C7" s="5" t="str">
        <f>IF(B7="","",IF(B7=D7,"△",IF(B7&gt;D7,"○","●")))</f>
        <v>○</v>
      </c>
      <c r="D7" s="11">
        <v>5</v>
      </c>
      <c r="E7" s="10">
        <v>4</v>
      </c>
      <c r="F7" s="5" t="str">
        <f>IF(E7="","",IF(E7=G7,"△",IF(E7&gt;G7,"○","●")))</f>
        <v>●</v>
      </c>
      <c r="G7" s="11">
        <v>6</v>
      </c>
      <c r="H7" s="10"/>
      <c r="I7" s="5">
        <f>IF(H7="","",IF(H7=J7,"△",IF(H7&gt;J7,"○","●")))</f>
      </c>
      <c r="J7" s="11"/>
      <c r="K7" s="10">
        <v>10</v>
      </c>
      <c r="L7" s="5" t="str">
        <f>IF(K7="","",IF(K7=M7,"△",IF(K7&gt;M7,"○","●")))</f>
        <v>△</v>
      </c>
      <c r="M7" s="11">
        <v>10</v>
      </c>
      <c r="N7" s="10">
        <v>1</v>
      </c>
      <c r="O7" s="5" t="str">
        <f>IF(N7="","",IF(N7=P7,"△",IF(N7&gt;P7,"○","●")))</f>
        <v>●</v>
      </c>
      <c r="P7" s="11">
        <v>9</v>
      </c>
      <c r="Q7" s="155"/>
      <c r="R7" s="156"/>
      <c r="S7" s="157"/>
      <c r="T7" s="13">
        <f t="shared" si="0"/>
        <v>4</v>
      </c>
      <c r="U7" s="14">
        <f t="shared" si="1"/>
        <v>1</v>
      </c>
      <c r="V7" s="14">
        <f t="shared" si="2"/>
        <v>2</v>
      </c>
      <c r="W7" s="14">
        <f t="shared" si="3"/>
        <v>1</v>
      </c>
      <c r="X7" s="6">
        <f t="shared" si="4"/>
        <v>28</v>
      </c>
      <c r="Y7" s="6">
        <f t="shared" si="5"/>
        <v>30</v>
      </c>
      <c r="Z7" s="7">
        <f t="shared" si="6"/>
        <v>-2</v>
      </c>
    </row>
  </sheetData>
  <sheetProtection/>
  <mergeCells count="12">
    <mergeCell ref="B2:D2"/>
    <mergeCell ref="E3:G3"/>
    <mergeCell ref="H4:J4"/>
    <mergeCell ref="K5:M5"/>
    <mergeCell ref="B1:D1"/>
    <mergeCell ref="E1:G1"/>
    <mergeCell ref="H1:J1"/>
    <mergeCell ref="K1:M1"/>
    <mergeCell ref="N1:P1"/>
    <mergeCell ref="Q1:S1"/>
    <mergeCell ref="N6:P6"/>
    <mergeCell ref="Q7:S7"/>
  </mergeCells>
  <dataValidations count="2">
    <dataValidation allowBlank="1" showInputMessage="1" showErrorMessage="1" imeMode="off" sqref="P2:Q7 S2:S6 B2:B7 D2:E7 G2:H7 J2:K7 M2:N7 T2:Z7"/>
    <dataValidation allowBlank="1" showInputMessage="1" showErrorMessage="1" imeMode="hiragana" sqref="A2:A7 R1:R65536 O1:O65536 L1:L65536 I1:I65536 F1:F65536 C1:C65536"/>
  </dataValidations>
  <printOptions horizontalCentered="1"/>
  <pageMargins left="0.3937007874015748" right="0.21" top="0.7" bottom="0.5118110236220472" header="0.33" footer="0.1968503937007874"/>
  <pageSetup horizontalDpi="600" verticalDpi="600" orientation="landscape" paperSize="9" scale="92" r:id="rId1"/>
  <headerFooter alignWithMargins="0">
    <oddHeader>&amp;L&amp;24第27回カリフ・マルエス杯（Ｆブロック）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Z7"/>
  <sheetViews>
    <sheetView workbookViewId="0" topLeftCell="A1">
      <selection activeCell="N6" sqref="N6:P6"/>
    </sheetView>
  </sheetViews>
  <sheetFormatPr defaultColWidth="8.796875" defaultRowHeight="17.25"/>
  <cols>
    <col min="1" max="1" width="13.296875" style="8" customWidth="1"/>
    <col min="2" max="2" width="3.09765625" style="8" customWidth="1"/>
    <col min="3" max="3" width="3.09765625" style="12" customWidth="1"/>
    <col min="4" max="5" width="3.09765625" style="8" customWidth="1"/>
    <col min="6" max="6" width="3.09765625" style="12" customWidth="1"/>
    <col min="7" max="8" width="3.09765625" style="8" customWidth="1"/>
    <col min="9" max="9" width="3.09765625" style="12" customWidth="1"/>
    <col min="10" max="11" width="3.09765625" style="8" customWidth="1"/>
    <col min="12" max="12" width="3.09765625" style="12" customWidth="1"/>
    <col min="13" max="14" width="3.09765625" style="8" customWidth="1"/>
    <col min="15" max="15" width="3.09765625" style="12" customWidth="1"/>
    <col min="16" max="17" width="3.09765625" style="8" customWidth="1"/>
    <col min="18" max="18" width="3.09765625" style="12" customWidth="1"/>
    <col min="19" max="19" width="3.09765625" style="8" customWidth="1"/>
    <col min="20" max="25" width="5.69921875" style="8" customWidth="1"/>
    <col min="26" max="26" width="7.296875" style="8" bestFit="1" customWidth="1"/>
    <col min="27" max="16384" width="8.796875" style="8" customWidth="1"/>
  </cols>
  <sheetData>
    <row r="1" spans="1:26" ht="23.25" customHeight="1">
      <c r="A1" s="35" t="str">
        <f>IF(SUM(T2:T7)=30,"対戦終了",IF(SUM(T2:T7)&gt;0,SUM(T2:T7)/2/15,"　"))</f>
        <v>対戦終了</v>
      </c>
      <c r="B1" s="158" t="str">
        <f>'ﾌﾞﾛｯｸ別'!E13</f>
        <v>加賀シャトルズ</v>
      </c>
      <c r="C1" s="158"/>
      <c r="D1" s="158"/>
      <c r="E1" s="158" t="str">
        <f>'ﾌﾞﾛｯｸ別'!E14</f>
        <v>沼南ファイヤーズ</v>
      </c>
      <c r="F1" s="158"/>
      <c r="G1" s="158"/>
      <c r="H1" s="158" t="str">
        <f>'ﾌﾞﾛｯｸ別'!E15</f>
        <v>鰭ヶ崎ジュニアフィンズ</v>
      </c>
      <c r="I1" s="158"/>
      <c r="J1" s="158"/>
      <c r="K1" s="158" t="str">
        <f>'ﾌﾞﾛｯｸ別'!E16</f>
        <v>関宿バッファローズ</v>
      </c>
      <c r="L1" s="158"/>
      <c r="M1" s="158"/>
      <c r="N1" s="158" t="str">
        <f>'ﾌﾞﾛｯｸ別'!E17</f>
        <v>八柱サンジュニアーズ</v>
      </c>
      <c r="O1" s="158"/>
      <c r="P1" s="158"/>
      <c r="Q1" s="158" t="str">
        <f>'ﾌﾞﾛｯｸ別'!E18</f>
        <v>吹上クラブ　コメッツ</v>
      </c>
      <c r="R1" s="158"/>
      <c r="S1" s="158"/>
      <c r="T1" s="2" t="s">
        <v>8</v>
      </c>
      <c r="U1" s="2" t="s">
        <v>9</v>
      </c>
      <c r="V1" s="2" t="s">
        <v>10</v>
      </c>
      <c r="W1" s="2" t="s">
        <v>11</v>
      </c>
      <c r="X1" s="2" t="s">
        <v>12</v>
      </c>
      <c r="Y1" s="2" t="s">
        <v>13</v>
      </c>
      <c r="Z1" s="2" t="s">
        <v>14</v>
      </c>
    </row>
    <row r="2" spans="1:26" ht="75.75" customHeight="1">
      <c r="A2" s="4" t="str">
        <f>B1</f>
        <v>加賀シャトルズ</v>
      </c>
      <c r="B2" s="155"/>
      <c r="C2" s="156"/>
      <c r="D2" s="157"/>
      <c r="E2" s="10">
        <v>10</v>
      </c>
      <c r="F2" s="5" t="str">
        <f>IF(E2="","",IF(E2=G2,"△",IF(E2&gt;G2,"○","●")))</f>
        <v>○</v>
      </c>
      <c r="G2" s="11">
        <v>6</v>
      </c>
      <c r="H2" s="10">
        <v>5</v>
      </c>
      <c r="I2" s="5" t="str">
        <f>IF(H2="","",IF(H2=J2,"△",IF(H2&gt;J2,"○","●")))</f>
        <v>○</v>
      </c>
      <c r="J2" s="11">
        <v>0</v>
      </c>
      <c r="K2" s="10">
        <v>17</v>
      </c>
      <c r="L2" s="5" t="str">
        <f>IF(K2="","",IF(K2=M2,"△",IF(K2&gt;M2,"○","●")))</f>
        <v>○</v>
      </c>
      <c r="M2" s="11">
        <v>1</v>
      </c>
      <c r="N2" s="10">
        <v>5</v>
      </c>
      <c r="O2" s="5" t="str">
        <f>IF(N2="","",IF(N2=P2,"△",IF(N2&gt;P2,"○","●")))</f>
        <v>○</v>
      </c>
      <c r="P2" s="11">
        <v>3</v>
      </c>
      <c r="Q2" s="10">
        <v>8</v>
      </c>
      <c r="R2" s="5" t="str">
        <f>IF(Q2="","",IF(Q2=S2,"△",IF(Q2&gt;S2,"○","●")))</f>
        <v>○</v>
      </c>
      <c r="S2" s="11">
        <v>0</v>
      </c>
      <c r="T2" s="13">
        <f aca="true" t="shared" si="0" ref="T2:T7">SUM(U2:W2)</f>
        <v>5</v>
      </c>
      <c r="U2" s="14">
        <f aca="true" t="shared" si="1" ref="U2:U7">COUNTIF($B2:$S2,"○")</f>
        <v>5</v>
      </c>
      <c r="V2" s="14">
        <f aca="true" t="shared" si="2" ref="V2:V7">COUNTIF($B2:$S2,"●")</f>
        <v>0</v>
      </c>
      <c r="W2" s="14">
        <f aca="true" t="shared" si="3" ref="W2:W7">COUNTIF($B2:$S2,"△")</f>
        <v>0</v>
      </c>
      <c r="X2" s="6">
        <f aca="true" t="shared" si="4" ref="X2:X7">B2+E2+H2+K2+N2+Q2</f>
        <v>45</v>
      </c>
      <c r="Y2" s="6">
        <f aca="true" t="shared" si="5" ref="Y2:Y7">D2+G2+J2+M2+P2+S2</f>
        <v>10</v>
      </c>
      <c r="Z2" s="7">
        <f aca="true" t="shared" si="6" ref="Z2:Z7">X2-Y2</f>
        <v>35</v>
      </c>
    </row>
    <row r="3" spans="1:26" ht="75.75" customHeight="1">
      <c r="A3" s="4" t="str">
        <f>E1</f>
        <v>沼南ファイヤーズ</v>
      </c>
      <c r="B3" s="10">
        <v>6</v>
      </c>
      <c r="C3" s="5" t="str">
        <f>IF(B3="","",IF(B3=D3,"△",IF(B3&gt;D3,"○","●")))</f>
        <v>●</v>
      </c>
      <c r="D3" s="11">
        <v>10</v>
      </c>
      <c r="E3" s="155"/>
      <c r="F3" s="156"/>
      <c r="G3" s="157"/>
      <c r="H3" s="10">
        <v>4</v>
      </c>
      <c r="I3" s="5" t="str">
        <f>IF(H3="","",IF(H3=J3,"△",IF(H3&gt;J3,"○","●")))</f>
        <v>○</v>
      </c>
      <c r="J3" s="11">
        <v>3</v>
      </c>
      <c r="K3" s="10">
        <v>14</v>
      </c>
      <c r="L3" s="5" t="str">
        <f>IF(K3="","",IF(K3=M3,"△",IF(K3&gt;M3,"○","●")))</f>
        <v>○</v>
      </c>
      <c r="M3" s="11">
        <v>2</v>
      </c>
      <c r="N3" s="10">
        <v>8</v>
      </c>
      <c r="O3" s="5" t="str">
        <f>IF(N3="","",IF(N3=P3,"△",IF(N3&gt;P3,"○","●")))</f>
        <v>○</v>
      </c>
      <c r="P3" s="11">
        <v>0</v>
      </c>
      <c r="Q3" s="10">
        <v>8</v>
      </c>
      <c r="R3" s="5" t="str">
        <f>IF(Q3="","",IF(Q3=S3,"△",IF(Q3&gt;S3,"○","●")))</f>
        <v>○</v>
      </c>
      <c r="S3" s="11">
        <v>7</v>
      </c>
      <c r="T3" s="13">
        <f t="shared" si="0"/>
        <v>5</v>
      </c>
      <c r="U3" s="14">
        <f t="shared" si="1"/>
        <v>4</v>
      </c>
      <c r="V3" s="14">
        <f t="shared" si="2"/>
        <v>1</v>
      </c>
      <c r="W3" s="14">
        <f t="shared" si="3"/>
        <v>0</v>
      </c>
      <c r="X3" s="6">
        <f t="shared" si="4"/>
        <v>40</v>
      </c>
      <c r="Y3" s="6">
        <f t="shared" si="5"/>
        <v>22</v>
      </c>
      <c r="Z3" s="7">
        <f t="shared" si="6"/>
        <v>18</v>
      </c>
    </row>
    <row r="4" spans="1:26" ht="75.75" customHeight="1">
      <c r="A4" s="4" t="str">
        <f>H1</f>
        <v>鰭ヶ崎ジュニアフィンズ</v>
      </c>
      <c r="B4" s="10">
        <v>0</v>
      </c>
      <c r="C4" s="5" t="str">
        <f>IF(B4="","",IF(B4=D4,"△",IF(B4&gt;D4,"○","●")))</f>
        <v>●</v>
      </c>
      <c r="D4" s="11">
        <v>5</v>
      </c>
      <c r="E4" s="10">
        <v>3</v>
      </c>
      <c r="F4" s="5" t="str">
        <f>IF(E4="","",IF(E4=G4,"△",IF(E4&gt;G4,"○","●")))</f>
        <v>●</v>
      </c>
      <c r="G4" s="11">
        <v>4</v>
      </c>
      <c r="H4" s="155"/>
      <c r="I4" s="156"/>
      <c r="J4" s="157"/>
      <c r="K4" s="10">
        <v>18</v>
      </c>
      <c r="L4" s="5" t="str">
        <f>IF(K4="","",IF(K4=M4,"△",IF(K4&gt;M4,"○","●")))</f>
        <v>○</v>
      </c>
      <c r="M4" s="11">
        <v>1</v>
      </c>
      <c r="N4" s="10">
        <v>0</v>
      </c>
      <c r="O4" s="5" t="str">
        <f>IF(N4="","",IF(N4=P4,"△",IF(N4&gt;P4,"○","●")))</f>
        <v>●</v>
      </c>
      <c r="P4" s="11">
        <v>7</v>
      </c>
      <c r="Q4" s="10">
        <v>11</v>
      </c>
      <c r="R4" s="5" t="str">
        <f>IF(Q4="","",IF(Q4=S4,"△",IF(Q4&gt;S4,"○","●")))</f>
        <v>○</v>
      </c>
      <c r="S4" s="11">
        <v>4</v>
      </c>
      <c r="T4" s="13">
        <f t="shared" si="0"/>
        <v>5</v>
      </c>
      <c r="U4" s="14">
        <f t="shared" si="1"/>
        <v>2</v>
      </c>
      <c r="V4" s="14">
        <f t="shared" si="2"/>
        <v>3</v>
      </c>
      <c r="W4" s="14">
        <f t="shared" si="3"/>
        <v>0</v>
      </c>
      <c r="X4" s="6">
        <f t="shared" si="4"/>
        <v>32</v>
      </c>
      <c r="Y4" s="6">
        <f t="shared" si="5"/>
        <v>21</v>
      </c>
      <c r="Z4" s="7">
        <f t="shared" si="6"/>
        <v>11</v>
      </c>
    </row>
    <row r="5" spans="1:26" ht="75.75" customHeight="1">
      <c r="A5" s="4" t="str">
        <f>K1</f>
        <v>関宿バッファローズ</v>
      </c>
      <c r="B5" s="10">
        <v>1</v>
      </c>
      <c r="C5" s="5" t="str">
        <f>IF(B5="","",IF(B5=D5,"△",IF(B5&gt;D5,"○","●")))</f>
        <v>●</v>
      </c>
      <c r="D5" s="11">
        <v>17</v>
      </c>
      <c r="E5" s="10">
        <v>2</v>
      </c>
      <c r="F5" s="5" t="str">
        <f>IF(E5="","",IF(E5=G5,"△",IF(E5&gt;G5,"○","●")))</f>
        <v>●</v>
      </c>
      <c r="G5" s="11">
        <v>14</v>
      </c>
      <c r="H5" s="10">
        <v>1</v>
      </c>
      <c r="I5" s="5" t="str">
        <f>IF(H5="","",IF(H5=J5,"△",IF(H5&gt;J5,"○","●")))</f>
        <v>●</v>
      </c>
      <c r="J5" s="11">
        <v>18</v>
      </c>
      <c r="K5" s="155"/>
      <c r="L5" s="156"/>
      <c r="M5" s="157"/>
      <c r="N5" s="10">
        <v>5</v>
      </c>
      <c r="O5" s="5" t="str">
        <f>IF(N5="","",IF(N5=P5,"△",IF(N5&gt;P5,"○","●")))</f>
        <v>●</v>
      </c>
      <c r="P5" s="11">
        <v>12</v>
      </c>
      <c r="Q5" s="10">
        <v>2</v>
      </c>
      <c r="R5" s="5" t="str">
        <f>IF(Q5="","",IF(Q5=S5,"△",IF(Q5&gt;S5,"○","●")))</f>
        <v>●</v>
      </c>
      <c r="S5" s="11">
        <v>13</v>
      </c>
      <c r="T5" s="13">
        <f t="shared" si="0"/>
        <v>5</v>
      </c>
      <c r="U5" s="14">
        <f t="shared" si="1"/>
        <v>0</v>
      </c>
      <c r="V5" s="14">
        <f t="shared" si="2"/>
        <v>5</v>
      </c>
      <c r="W5" s="14">
        <f t="shared" si="3"/>
        <v>0</v>
      </c>
      <c r="X5" s="6">
        <f t="shared" si="4"/>
        <v>11</v>
      </c>
      <c r="Y5" s="6">
        <f t="shared" si="5"/>
        <v>74</v>
      </c>
      <c r="Z5" s="7">
        <f t="shared" si="6"/>
        <v>-63</v>
      </c>
    </row>
    <row r="6" spans="1:26" ht="75.75" customHeight="1">
      <c r="A6" s="4" t="str">
        <f>N1</f>
        <v>八柱サンジュニアーズ</v>
      </c>
      <c r="B6" s="10">
        <v>3</v>
      </c>
      <c r="C6" s="5" t="str">
        <f>IF(B6="","",IF(B6=D6,"△",IF(B6&gt;D6,"○","●")))</f>
        <v>●</v>
      </c>
      <c r="D6" s="11">
        <v>5</v>
      </c>
      <c r="E6" s="10">
        <v>0</v>
      </c>
      <c r="F6" s="5" t="str">
        <f>IF(E6="","",IF(E6=G6,"△",IF(E6&gt;G6,"○","●")))</f>
        <v>●</v>
      </c>
      <c r="G6" s="11">
        <v>8</v>
      </c>
      <c r="H6" s="10">
        <v>7</v>
      </c>
      <c r="I6" s="5" t="str">
        <f>IF(H6="","",IF(H6=J6,"△",IF(H6&gt;J6,"○","●")))</f>
        <v>○</v>
      </c>
      <c r="J6" s="11">
        <v>0</v>
      </c>
      <c r="K6" s="10">
        <v>12</v>
      </c>
      <c r="L6" s="5" t="str">
        <f>IF(K6="","",IF(K6=M6,"△",IF(K6&gt;M6,"○","●")))</f>
        <v>○</v>
      </c>
      <c r="M6" s="11">
        <v>5</v>
      </c>
      <c r="N6" s="155"/>
      <c r="O6" s="156"/>
      <c r="P6" s="157"/>
      <c r="Q6" s="10">
        <v>7</v>
      </c>
      <c r="R6" s="5" t="str">
        <f>IF(Q6="","",IF(Q6=S6,"△",IF(Q6&gt;S6,"○","●")))</f>
        <v>○</v>
      </c>
      <c r="S6" s="11">
        <v>2</v>
      </c>
      <c r="T6" s="13">
        <f t="shared" si="0"/>
        <v>5</v>
      </c>
      <c r="U6" s="14">
        <f t="shared" si="1"/>
        <v>3</v>
      </c>
      <c r="V6" s="14">
        <f t="shared" si="2"/>
        <v>2</v>
      </c>
      <c r="W6" s="14">
        <f t="shared" si="3"/>
        <v>0</v>
      </c>
      <c r="X6" s="6">
        <f t="shared" si="4"/>
        <v>29</v>
      </c>
      <c r="Y6" s="6">
        <f t="shared" si="5"/>
        <v>20</v>
      </c>
      <c r="Z6" s="7">
        <f t="shared" si="6"/>
        <v>9</v>
      </c>
    </row>
    <row r="7" spans="1:26" ht="75.75" customHeight="1">
      <c r="A7" s="4" t="str">
        <f>Q1</f>
        <v>吹上クラブ　コメッツ</v>
      </c>
      <c r="B7" s="10">
        <v>0</v>
      </c>
      <c r="C7" s="5" t="str">
        <f>IF(B7="","",IF(B7=D7,"△",IF(B7&gt;D7,"○","●")))</f>
        <v>●</v>
      </c>
      <c r="D7" s="11">
        <v>8</v>
      </c>
      <c r="E7" s="10">
        <v>7</v>
      </c>
      <c r="F7" s="5" t="str">
        <f>IF(E7="","",IF(E7=G7,"△",IF(E7&gt;G7,"○","●")))</f>
        <v>●</v>
      </c>
      <c r="G7" s="11">
        <v>8</v>
      </c>
      <c r="H7" s="10">
        <v>4</v>
      </c>
      <c r="I7" s="5" t="str">
        <f>IF(H7="","",IF(H7=J7,"△",IF(H7&gt;J7,"○","●")))</f>
        <v>●</v>
      </c>
      <c r="J7" s="11">
        <v>11</v>
      </c>
      <c r="K7" s="10">
        <v>13</v>
      </c>
      <c r="L7" s="5" t="str">
        <f>IF(K7="","",IF(K7=M7,"△",IF(K7&gt;M7,"○","●")))</f>
        <v>○</v>
      </c>
      <c r="M7" s="11">
        <v>2</v>
      </c>
      <c r="N7" s="10">
        <v>2</v>
      </c>
      <c r="O7" s="5" t="str">
        <f>IF(N7="","",IF(N7=P7,"△",IF(N7&gt;P7,"○","●")))</f>
        <v>●</v>
      </c>
      <c r="P7" s="11">
        <v>7</v>
      </c>
      <c r="Q7" s="155"/>
      <c r="R7" s="156"/>
      <c r="S7" s="157"/>
      <c r="T7" s="13">
        <f t="shared" si="0"/>
        <v>5</v>
      </c>
      <c r="U7" s="14">
        <f t="shared" si="1"/>
        <v>1</v>
      </c>
      <c r="V7" s="14">
        <f t="shared" si="2"/>
        <v>4</v>
      </c>
      <c r="W7" s="14">
        <f t="shared" si="3"/>
        <v>0</v>
      </c>
      <c r="X7" s="6">
        <f t="shared" si="4"/>
        <v>26</v>
      </c>
      <c r="Y7" s="6">
        <f t="shared" si="5"/>
        <v>36</v>
      </c>
      <c r="Z7" s="7">
        <f t="shared" si="6"/>
        <v>-10</v>
      </c>
    </row>
  </sheetData>
  <sheetProtection/>
  <mergeCells count="12">
    <mergeCell ref="H4:J4"/>
    <mergeCell ref="K5:M5"/>
    <mergeCell ref="N6:P6"/>
    <mergeCell ref="Q7:S7"/>
    <mergeCell ref="B2:D2"/>
    <mergeCell ref="E3:G3"/>
    <mergeCell ref="N1:P1"/>
    <mergeCell ref="Q1:S1"/>
    <mergeCell ref="B1:D1"/>
    <mergeCell ref="E1:G1"/>
    <mergeCell ref="H1:J1"/>
    <mergeCell ref="K1:M1"/>
  </mergeCells>
  <dataValidations count="2">
    <dataValidation allowBlank="1" showInputMessage="1" showErrorMessage="1" imeMode="hiragana" sqref="A2:A7 R1:R65536 O1:O65536 L1:L65536 I1:I65536 F1:F65536 C1:C65536"/>
    <dataValidation allowBlank="1" showInputMessage="1" showErrorMessage="1" imeMode="off" sqref="P2:Q7 M2:N7 S2:S6 B2:B7 D2:E7 G2:H7 J2:K7 T2:Z7"/>
  </dataValidations>
  <printOptions horizontalCentered="1"/>
  <pageMargins left="0.3937007874015748" right="0.3937007874015748" top="0.66" bottom="0.5118110236220472" header="0.26" footer="0.1968503937007874"/>
  <pageSetup horizontalDpi="600" verticalDpi="600" orientation="landscape" paperSize="9" scale="92" r:id="rId1"/>
  <headerFooter alignWithMargins="0">
    <oddHeader>&amp;L&amp;24第27回カリフ・マルエス杯（Ｇブロック）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Z7"/>
  <sheetViews>
    <sheetView workbookViewId="0" topLeftCell="A1">
      <selection activeCell="A1" sqref="A1"/>
    </sheetView>
  </sheetViews>
  <sheetFormatPr defaultColWidth="8.796875" defaultRowHeight="17.25"/>
  <cols>
    <col min="1" max="1" width="13.296875" style="8" customWidth="1"/>
    <col min="2" max="19" width="3.09765625" style="8" customWidth="1"/>
    <col min="20" max="22" width="5.59765625" style="8" customWidth="1"/>
    <col min="23" max="26" width="5.69921875" style="8" customWidth="1"/>
    <col min="27" max="16384" width="8.796875" style="8" customWidth="1"/>
  </cols>
  <sheetData>
    <row r="1" spans="1:26" ht="23.25" customHeight="1">
      <c r="A1" s="35" t="str">
        <f>IF(SUM(T2:T7)=30,"対戦終了",IF(SUM(T2:T7)&gt;0,SUM(T2:T7)/2/15,"　"))</f>
        <v>対戦終了</v>
      </c>
      <c r="B1" s="158" t="str">
        <f>'ﾌﾞﾛｯｸ別'!G13</f>
        <v>久寺家エラーズ</v>
      </c>
      <c r="C1" s="158"/>
      <c r="D1" s="158"/>
      <c r="E1" s="158" t="str">
        <f>'ﾌﾞﾛｯｸ別'!G14</f>
        <v>柏ビクトリー</v>
      </c>
      <c r="F1" s="158"/>
      <c r="G1" s="158"/>
      <c r="H1" s="158" t="str">
        <f>'ﾌﾞﾛｯｸ別'!G15</f>
        <v>新栄ファイヤーズ</v>
      </c>
      <c r="I1" s="158"/>
      <c r="J1" s="158"/>
      <c r="K1" s="158" t="str">
        <f>'ﾌﾞﾛｯｸ別'!G16</f>
        <v>初石クーガーズ</v>
      </c>
      <c r="L1" s="158"/>
      <c r="M1" s="158"/>
      <c r="N1" s="158" t="str">
        <f>'ﾌﾞﾛｯｸ別'!G17</f>
        <v>梅郷パワーズ</v>
      </c>
      <c r="O1" s="158"/>
      <c r="P1" s="158"/>
      <c r="Q1" s="158" t="str">
        <f>'ﾌﾞﾛｯｸ別'!G18</f>
        <v>常盤平ボーイズ</v>
      </c>
      <c r="R1" s="158"/>
      <c r="S1" s="158"/>
      <c r="T1" s="2" t="s">
        <v>8</v>
      </c>
      <c r="U1" s="2" t="s">
        <v>9</v>
      </c>
      <c r="V1" s="2" t="s">
        <v>10</v>
      </c>
      <c r="W1" s="2" t="s">
        <v>11</v>
      </c>
      <c r="X1" s="2" t="s">
        <v>12</v>
      </c>
      <c r="Y1" s="2" t="s">
        <v>13</v>
      </c>
      <c r="Z1" s="2" t="s">
        <v>14</v>
      </c>
    </row>
    <row r="2" spans="1:26" ht="75.75" customHeight="1">
      <c r="A2" s="4" t="str">
        <f>B1</f>
        <v>久寺家エラーズ</v>
      </c>
      <c r="B2" s="155"/>
      <c r="C2" s="156"/>
      <c r="D2" s="157"/>
      <c r="E2" s="10">
        <v>3</v>
      </c>
      <c r="F2" s="5" t="str">
        <f>IF(E2="","",IF(E2=G2,"△",IF(E2&gt;G2,"○","●")))</f>
        <v>●</v>
      </c>
      <c r="G2" s="11">
        <v>7</v>
      </c>
      <c r="H2" s="10">
        <v>10</v>
      </c>
      <c r="I2" s="5" t="str">
        <f>IF(H2="","",IF(H2=J2,"△",IF(H2&gt;J2,"○","●")))</f>
        <v>○</v>
      </c>
      <c r="J2" s="11">
        <v>3</v>
      </c>
      <c r="K2" s="10">
        <v>4</v>
      </c>
      <c r="L2" s="5" t="str">
        <f>IF(K2="","",IF(K2=M2,"△",IF(K2&gt;M2,"○","●")))</f>
        <v>○</v>
      </c>
      <c r="M2" s="11">
        <v>1</v>
      </c>
      <c r="N2" s="10">
        <v>11</v>
      </c>
      <c r="O2" s="5" t="str">
        <f>IF(N2="","",IF(N2=P2,"△",IF(N2&gt;P2,"○","●")))</f>
        <v>○</v>
      </c>
      <c r="P2" s="11">
        <v>1</v>
      </c>
      <c r="Q2" s="10">
        <v>12</v>
      </c>
      <c r="R2" s="5" t="str">
        <f>IF(Q2="","",IF(Q2=S2,"△",IF(Q2&gt;S2,"○","●")))</f>
        <v>○</v>
      </c>
      <c r="S2" s="11">
        <v>7</v>
      </c>
      <c r="T2" s="13">
        <f aca="true" t="shared" si="0" ref="T2:T7">SUM(U2:W2)</f>
        <v>5</v>
      </c>
      <c r="U2" s="14">
        <f aca="true" t="shared" si="1" ref="U2:U7">COUNTIF($B2:$S2,"○")</f>
        <v>4</v>
      </c>
      <c r="V2" s="14">
        <f aca="true" t="shared" si="2" ref="V2:V7">COUNTIF($B2:$S2,"●")</f>
        <v>1</v>
      </c>
      <c r="W2" s="14">
        <f aca="true" t="shared" si="3" ref="W2:W7">COUNTIF($B2:$S2,"△")</f>
        <v>0</v>
      </c>
      <c r="X2" s="6">
        <f aca="true" t="shared" si="4" ref="X2:X7">B2+E2+H2+K2+N2+Q2</f>
        <v>40</v>
      </c>
      <c r="Y2" s="6">
        <f aca="true" t="shared" si="5" ref="Y2:Y7">D2+G2+J2+M2+P2+S2</f>
        <v>19</v>
      </c>
      <c r="Z2" s="7">
        <f aca="true" t="shared" si="6" ref="Z2:Z7">X2-Y2</f>
        <v>21</v>
      </c>
    </row>
    <row r="3" spans="1:26" ht="75.75" customHeight="1">
      <c r="A3" s="4" t="str">
        <f>E1</f>
        <v>柏ビクトリー</v>
      </c>
      <c r="B3" s="10">
        <v>7</v>
      </c>
      <c r="C3" s="5" t="str">
        <f>IF(B3="","",IF(B3=D3,"△",IF(B3&gt;D3,"○","●")))</f>
        <v>○</v>
      </c>
      <c r="D3" s="11">
        <v>3</v>
      </c>
      <c r="E3" s="155"/>
      <c r="F3" s="156"/>
      <c r="G3" s="157"/>
      <c r="H3" s="10">
        <v>6</v>
      </c>
      <c r="I3" s="5" t="str">
        <f>IF(H3="","",IF(H3=J3,"△",IF(H3&gt;J3,"○","●")))</f>
        <v>○</v>
      </c>
      <c r="J3" s="11">
        <v>1</v>
      </c>
      <c r="K3" s="10">
        <v>5</v>
      </c>
      <c r="L3" s="5" t="str">
        <f>IF(K3="","",IF(K3=M3,"△",IF(K3&gt;M3,"○","●")))</f>
        <v>○</v>
      </c>
      <c r="M3" s="11">
        <v>4</v>
      </c>
      <c r="N3" s="10">
        <v>2</v>
      </c>
      <c r="O3" s="5" t="str">
        <f>IF(N3="","",IF(N3=P3,"△",IF(N3&gt;P3,"○","●")))</f>
        <v>●</v>
      </c>
      <c r="P3" s="11">
        <v>3</v>
      </c>
      <c r="Q3" s="10">
        <v>5</v>
      </c>
      <c r="R3" s="5" t="str">
        <f>IF(Q3="","",IF(Q3=S3,"△",IF(Q3&gt;S3,"○","●")))</f>
        <v>○</v>
      </c>
      <c r="S3" s="11">
        <v>3</v>
      </c>
      <c r="T3" s="13">
        <f t="shared" si="0"/>
        <v>5</v>
      </c>
      <c r="U3" s="14">
        <f t="shared" si="1"/>
        <v>4</v>
      </c>
      <c r="V3" s="14">
        <f t="shared" si="2"/>
        <v>1</v>
      </c>
      <c r="W3" s="14">
        <f t="shared" si="3"/>
        <v>0</v>
      </c>
      <c r="X3" s="6">
        <f t="shared" si="4"/>
        <v>25</v>
      </c>
      <c r="Y3" s="6">
        <f t="shared" si="5"/>
        <v>14</v>
      </c>
      <c r="Z3" s="7">
        <f t="shared" si="6"/>
        <v>11</v>
      </c>
    </row>
    <row r="4" spans="1:26" ht="75.75" customHeight="1">
      <c r="A4" s="4" t="str">
        <f>H1</f>
        <v>新栄ファイヤーズ</v>
      </c>
      <c r="B4" s="10">
        <v>3</v>
      </c>
      <c r="C4" s="5" t="str">
        <f>IF(B4="","",IF(B4=D4,"△",IF(B4&gt;D4,"○","●")))</f>
        <v>●</v>
      </c>
      <c r="D4" s="11">
        <v>10</v>
      </c>
      <c r="E4" s="10">
        <v>1</v>
      </c>
      <c r="F4" s="5" t="str">
        <f>IF(E4="","",IF(E4=G4,"△",IF(E4&gt;G4,"○","●")))</f>
        <v>●</v>
      </c>
      <c r="G4" s="11">
        <v>6</v>
      </c>
      <c r="H4" s="155"/>
      <c r="I4" s="156"/>
      <c r="J4" s="157"/>
      <c r="K4" s="10">
        <v>4</v>
      </c>
      <c r="L4" s="5" t="str">
        <f>IF(K4="","",IF(K4=M4,"△",IF(K4&gt;M4,"○","●")))</f>
        <v>○</v>
      </c>
      <c r="M4" s="11">
        <v>3</v>
      </c>
      <c r="N4" s="10">
        <v>5</v>
      </c>
      <c r="O4" s="5" t="str">
        <f>IF(N4="","",IF(N4=P4,"△",IF(N4&gt;P4,"○","●")))</f>
        <v>○</v>
      </c>
      <c r="P4" s="11">
        <v>1</v>
      </c>
      <c r="Q4" s="10">
        <v>1</v>
      </c>
      <c r="R4" s="5" t="str">
        <f>IF(Q4="","",IF(Q4=S4,"△",IF(Q4&gt;S4,"○","●")))</f>
        <v>●</v>
      </c>
      <c r="S4" s="11">
        <v>10</v>
      </c>
      <c r="T4" s="13">
        <f t="shared" si="0"/>
        <v>5</v>
      </c>
      <c r="U4" s="14">
        <f t="shared" si="1"/>
        <v>2</v>
      </c>
      <c r="V4" s="14">
        <f t="shared" si="2"/>
        <v>3</v>
      </c>
      <c r="W4" s="14">
        <f t="shared" si="3"/>
        <v>0</v>
      </c>
      <c r="X4" s="6">
        <f t="shared" si="4"/>
        <v>14</v>
      </c>
      <c r="Y4" s="6">
        <f t="shared" si="5"/>
        <v>30</v>
      </c>
      <c r="Z4" s="7">
        <f t="shared" si="6"/>
        <v>-16</v>
      </c>
    </row>
    <row r="5" spans="1:26" ht="75.75" customHeight="1">
      <c r="A5" s="4" t="str">
        <f>K1</f>
        <v>初石クーガーズ</v>
      </c>
      <c r="B5" s="10">
        <v>1</v>
      </c>
      <c r="C5" s="5" t="str">
        <f>IF(B5="","",IF(B5=D5,"△",IF(B5&gt;D5,"○","●")))</f>
        <v>●</v>
      </c>
      <c r="D5" s="11">
        <v>4</v>
      </c>
      <c r="E5" s="10">
        <v>4</v>
      </c>
      <c r="F5" s="5" t="str">
        <f>IF(E5="","",IF(E5=G5,"△",IF(E5&gt;G5,"○","●")))</f>
        <v>●</v>
      </c>
      <c r="G5" s="11">
        <v>5</v>
      </c>
      <c r="H5" s="10">
        <v>3</v>
      </c>
      <c r="I5" s="5" t="str">
        <f>IF(H5="","",IF(H5=J5,"△",IF(H5&gt;J5,"○","●")))</f>
        <v>●</v>
      </c>
      <c r="J5" s="11">
        <v>4</v>
      </c>
      <c r="K5" s="155"/>
      <c r="L5" s="156"/>
      <c r="M5" s="157"/>
      <c r="N5" s="10">
        <v>5</v>
      </c>
      <c r="O5" s="5" t="str">
        <f>IF(N5="","",IF(N5=P5,"△",IF(N5&gt;P5,"○","●")))</f>
        <v>○</v>
      </c>
      <c r="P5" s="11">
        <v>0</v>
      </c>
      <c r="Q5" s="10">
        <v>4</v>
      </c>
      <c r="R5" s="5" t="str">
        <f>IF(Q5="","",IF(Q5=S5,"△",IF(Q5&gt;S5,"○","●")))</f>
        <v>○</v>
      </c>
      <c r="S5" s="11">
        <v>2</v>
      </c>
      <c r="T5" s="13">
        <f t="shared" si="0"/>
        <v>5</v>
      </c>
      <c r="U5" s="14">
        <f t="shared" si="1"/>
        <v>2</v>
      </c>
      <c r="V5" s="14">
        <f t="shared" si="2"/>
        <v>3</v>
      </c>
      <c r="W5" s="14">
        <f t="shared" si="3"/>
        <v>0</v>
      </c>
      <c r="X5" s="6">
        <f t="shared" si="4"/>
        <v>17</v>
      </c>
      <c r="Y5" s="6">
        <f t="shared" si="5"/>
        <v>15</v>
      </c>
      <c r="Z5" s="7">
        <f t="shared" si="6"/>
        <v>2</v>
      </c>
    </row>
    <row r="6" spans="1:26" ht="75.75" customHeight="1">
      <c r="A6" s="4" t="str">
        <f>N1</f>
        <v>梅郷パワーズ</v>
      </c>
      <c r="B6" s="10">
        <v>1</v>
      </c>
      <c r="C6" s="5" t="str">
        <f>IF(B6="","",IF(B6=D6,"△",IF(B6&gt;D6,"○","●")))</f>
        <v>●</v>
      </c>
      <c r="D6" s="11">
        <v>11</v>
      </c>
      <c r="E6" s="10">
        <v>3</v>
      </c>
      <c r="F6" s="5" t="str">
        <f>IF(E6="","",IF(E6=G6,"△",IF(E6&gt;G6,"○","●")))</f>
        <v>○</v>
      </c>
      <c r="G6" s="11">
        <v>2</v>
      </c>
      <c r="H6" s="10">
        <v>1</v>
      </c>
      <c r="I6" s="5" t="str">
        <f>IF(H6="","",IF(H6=J6,"△",IF(H6&gt;J6,"○","●")))</f>
        <v>●</v>
      </c>
      <c r="J6" s="11">
        <v>5</v>
      </c>
      <c r="K6" s="10">
        <v>0</v>
      </c>
      <c r="L6" s="5" t="str">
        <f>IF(K6="","",IF(K6=M6,"△",IF(K6&gt;M6,"○","●")))</f>
        <v>●</v>
      </c>
      <c r="M6" s="11">
        <v>5</v>
      </c>
      <c r="N6" s="155"/>
      <c r="O6" s="156"/>
      <c r="P6" s="157"/>
      <c r="Q6" s="10">
        <v>5</v>
      </c>
      <c r="R6" s="5" t="str">
        <f>IF(Q6="","",IF(Q6=S6,"△",IF(Q6&gt;S6,"○","●")))</f>
        <v>○</v>
      </c>
      <c r="S6" s="11">
        <v>0</v>
      </c>
      <c r="T6" s="13">
        <f t="shared" si="0"/>
        <v>5</v>
      </c>
      <c r="U6" s="14">
        <f t="shared" si="1"/>
        <v>2</v>
      </c>
      <c r="V6" s="14">
        <f t="shared" si="2"/>
        <v>3</v>
      </c>
      <c r="W6" s="14">
        <f t="shared" si="3"/>
        <v>0</v>
      </c>
      <c r="X6" s="6">
        <f t="shared" si="4"/>
        <v>10</v>
      </c>
      <c r="Y6" s="6">
        <f t="shared" si="5"/>
        <v>23</v>
      </c>
      <c r="Z6" s="7">
        <f t="shared" si="6"/>
        <v>-13</v>
      </c>
    </row>
    <row r="7" spans="1:26" ht="75.75" customHeight="1">
      <c r="A7" s="4" t="str">
        <f>Q1</f>
        <v>常盤平ボーイズ</v>
      </c>
      <c r="B7" s="10">
        <v>7</v>
      </c>
      <c r="C7" s="5" t="str">
        <f>IF(B7="","",IF(B7=D7,"△",IF(B7&gt;D7,"○","●")))</f>
        <v>●</v>
      </c>
      <c r="D7" s="11">
        <v>12</v>
      </c>
      <c r="E7" s="10">
        <v>3</v>
      </c>
      <c r="F7" s="5" t="str">
        <f>IF(E7="","",IF(E7=G7,"△",IF(E7&gt;G7,"○","●")))</f>
        <v>●</v>
      </c>
      <c r="G7" s="11">
        <v>5</v>
      </c>
      <c r="H7" s="10">
        <v>10</v>
      </c>
      <c r="I7" s="5" t="str">
        <f>IF(H7="","",IF(H7=J7,"△",IF(H7&gt;J7,"○","●")))</f>
        <v>○</v>
      </c>
      <c r="J7" s="11">
        <v>1</v>
      </c>
      <c r="K7" s="10">
        <v>2</v>
      </c>
      <c r="L7" s="5" t="str">
        <f>IF(K7="","",IF(K7=M7,"△",IF(K7&gt;M7,"○","●")))</f>
        <v>●</v>
      </c>
      <c r="M7" s="11">
        <v>4</v>
      </c>
      <c r="N7" s="10">
        <v>0</v>
      </c>
      <c r="O7" s="5" t="str">
        <f>IF(N7="","",IF(N7=P7,"△",IF(N7&gt;P7,"○","●")))</f>
        <v>●</v>
      </c>
      <c r="P7" s="11">
        <v>5</v>
      </c>
      <c r="Q7" s="155"/>
      <c r="R7" s="156"/>
      <c r="S7" s="157"/>
      <c r="T7" s="13">
        <f t="shared" si="0"/>
        <v>5</v>
      </c>
      <c r="U7" s="14">
        <f t="shared" si="1"/>
        <v>1</v>
      </c>
      <c r="V7" s="14">
        <f t="shared" si="2"/>
        <v>4</v>
      </c>
      <c r="W7" s="14">
        <f t="shared" si="3"/>
        <v>0</v>
      </c>
      <c r="X7" s="6">
        <f t="shared" si="4"/>
        <v>22</v>
      </c>
      <c r="Y7" s="6">
        <f t="shared" si="5"/>
        <v>27</v>
      </c>
      <c r="Z7" s="7">
        <f t="shared" si="6"/>
        <v>-5</v>
      </c>
    </row>
  </sheetData>
  <sheetProtection/>
  <mergeCells count="12">
    <mergeCell ref="B2:D2"/>
    <mergeCell ref="E3:G3"/>
    <mergeCell ref="H4:J4"/>
    <mergeCell ref="K5:M5"/>
    <mergeCell ref="B1:D1"/>
    <mergeCell ref="E1:G1"/>
    <mergeCell ref="H1:J1"/>
    <mergeCell ref="K1:M1"/>
    <mergeCell ref="N1:P1"/>
    <mergeCell ref="Q1:S1"/>
    <mergeCell ref="N6:P6"/>
    <mergeCell ref="Q7:S7"/>
  </mergeCells>
  <dataValidations count="2">
    <dataValidation allowBlank="1" showInputMessage="1" showErrorMessage="1" imeMode="off" sqref="T2:Z7 S2:S6 M2:M4 N2:N7 P2:P5 Q2:Q7 J2:J3 K2:K7 E2:E7 G2 H2:H7 P7 D3:D7 J5:J7 G4:G7 B2:B7 M6:M7"/>
    <dataValidation allowBlank="1" showInputMessage="1" showErrorMessage="1" imeMode="hiragana" sqref="A2:A7 C3:C65536 C1 F1:F2 I1:I3 L1:L4 O1:O5 R1:R6 R8:R65536 O7:O65536 L6:L65536 I5:I65536 F4:F65536"/>
  </dataValidations>
  <printOptions horizontalCentered="1"/>
  <pageMargins left="0.3937007874015748" right="0.2" top="0.68" bottom="0.5118110236220472" header="0.3" footer="0.1968503937007874"/>
  <pageSetup horizontalDpi="600" verticalDpi="600" orientation="landscape" paperSize="9" scale="93" r:id="rId1"/>
  <headerFooter alignWithMargins="0">
    <oddHeader>&amp;L&amp;24第27回カリフ・マルエス杯（Ｈブロック）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7"/>
  <sheetViews>
    <sheetView workbookViewId="0" topLeftCell="A1">
      <selection activeCell="A1" sqref="A1"/>
    </sheetView>
  </sheetViews>
  <sheetFormatPr defaultColWidth="8.796875" defaultRowHeight="17.25"/>
  <cols>
    <col min="1" max="1" width="13.296875" style="8" customWidth="1"/>
    <col min="2" max="19" width="3.09765625" style="8" customWidth="1"/>
    <col min="20" max="22" width="5" style="8" customWidth="1"/>
    <col min="23" max="26" width="5.69921875" style="8" customWidth="1"/>
    <col min="27" max="16384" width="8.796875" style="8" customWidth="1"/>
  </cols>
  <sheetData>
    <row r="1" spans="1:26" ht="23.25" customHeight="1">
      <c r="A1" s="35" t="str">
        <f>IF(SUM(T2:T7)=30,"対戦終了",IF(SUM(T2:T7)&gt;0,SUM(T2:T7)/2/15,"　"))</f>
        <v>対戦終了</v>
      </c>
      <c r="B1" s="158" t="str">
        <f>'ﾌﾞﾛｯｸ別'!A22</f>
        <v>我孫子ライオンズ</v>
      </c>
      <c r="C1" s="158"/>
      <c r="D1" s="158"/>
      <c r="E1" s="158" t="str">
        <f>'ﾌﾞﾛｯｸ別'!A23</f>
        <v>高野台ジャガーズ</v>
      </c>
      <c r="F1" s="158"/>
      <c r="G1" s="158"/>
      <c r="H1" s="158" t="str">
        <f>'ﾌﾞﾛｯｸ別'!A24</f>
        <v>アトミック</v>
      </c>
      <c r="I1" s="158"/>
      <c r="J1" s="158"/>
      <c r="K1" s="158" t="str">
        <f>'ﾌﾞﾛｯｸ別'!A25</f>
        <v>長崎ＦＬＢ</v>
      </c>
      <c r="L1" s="158"/>
      <c r="M1" s="158"/>
      <c r="N1" s="158" t="str">
        <f>'ﾌﾞﾛｯｸ別'!A26</f>
        <v>野田ジャガーズ</v>
      </c>
      <c r="O1" s="158"/>
      <c r="P1" s="158"/>
      <c r="Q1" s="158" t="str">
        <f>'ﾌﾞﾛｯｸ別'!A27</f>
        <v>五香メッツ</v>
      </c>
      <c r="R1" s="158"/>
      <c r="S1" s="158"/>
      <c r="T1" s="2" t="s">
        <v>8</v>
      </c>
      <c r="U1" s="2" t="s">
        <v>9</v>
      </c>
      <c r="V1" s="2" t="s">
        <v>10</v>
      </c>
      <c r="W1" s="2" t="s">
        <v>11</v>
      </c>
      <c r="X1" s="2" t="s">
        <v>12</v>
      </c>
      <c r="Y1" s="2" t="s">
        <v>13</v>
      </c>
      <c r="Z1" s="2" t="s">
        <v>14</v>
      </c>
    </row>
    <row r="2" spans="1:26" ht="75.75" customHeight="1">
      <c r="A2" s="4" t="str">
        <f>B1</f>
        <v>我孫子ライオンズ</v>
      </c>
      <c r="B2" s="155"/>
      <c r="C2" s="156"/>
      <c r="D2" s="157"/>
      <c r="E2" s="10">
        <v>3</v>
      </c>
      <c r="F2" s="5" t="str">
        <f>IF(E2="","",IF(E2=G2,"△",IF(E2&gt;G2,"○","●")))</f>
        <v>●</v>
      </c>
      <c r="G2" s="11">
        <v>14</v>
      </c>
      <c r="H2" s="10">
        <v>5</v>
      </c>
      <c r="I2" s="5" t="str">
        <f>IF(H2="","",IF(H2=J2,"△",IF(H2&gt;J2,"○","●")))</f>
        <v>○</v>
      </c>
      <c r="J2" s="11">
        <v>2</v>
      </c>
      <c r="K2" s="10">
        <v>4</v>
      </c>
      <c r="L2" s="5" t="str">
        <f>IF(K2="","",IF(K2=M2,"△",IF(K2&gt;M2,"○","●")))</f>
        <v>●</v>
      </c>
      <c r="M2" s="11">
        <v>11</v>
      </c>
      <c r="N2" s="10">
        <v>4</v>
      </c>
      <c r="O2" s="5" t="str">
        <f>IF(N2="","",IF(N2=P2,"△",IF(N2&gt;P2,"○","●")))</f>
        <v>●</v>
      </c>
      <c r="P2" s="11">
        <v>10</v>
      </c>
      <c r="Q2" s="10">
        <v>2</v>
      </c>
      <c r="R2" s="5" t="str">
        <f>IF(Q2="","",IF(Q2=S2,"△",IF(Q2&gt;S2,"○","●")))</f>
        <v>●</v>
      </c>
      <c r="S2" s="11">
        <v>26</v>
      </c>
      <c r="T2" s="13">
        <f aca="true" t="shared" si="0" ref="T2:T7">SUM(U2:W2)</f>
        <v>5</v>
      </c>
      <c r="U2" s="14">
        <f aca="true" t="shared" si="1" ref="U2:U7">COUNTIF($B2:$S2,"○")</f>
        <v>1</v>
      </c>
      <c r="V2" s="14">
        <f aca="true" t="shared" si="2" ref="V2:V7">COUNTIF($B2:$S2,"●")</f>
        <v>4</v>
      </c>
      <c r="W2" s="14">
        <f aca="true" t="shared" si="3" ref="W2:W7">COUNTIF($B2:$S2,"△")</f>
        <v>0</v>
      </c>
      <c r="X2" s="6">
        <f aca="true" t="shared" si="4" ref="X2:X7">B2+E2+H2+K2+N2+Q2</f>
        <v>18</v>
      </c>
      <c r="Y2" s="6">
        <f aca="true" t="shared" si="5" ref="Y2:Y7">D2+G2+J2+M2+P2+S2</f>
        <v>63</v>
      </c>
      <c r="Z2" s="7">
        <f aca="true" t="shared" si="6" ref="Z2:Z7">X2-Y2</f>
        <v>-45</v>
      </c>
    </row>
    <row r="3" spans="1:26" ht="75.75" customHeight="1">
      <c r="A3" s="4" t="str">
        <f>E1</f>
        <v>高野台ジャガーズ</v>
      </c>
      <c r="B3" s="10">
        <v>14</v>
      </c>
      <c r="C3" s="5" t="str">
        <f>IF(B3="","",IF(B3=D3,"△",IF(B3&gt;D3,"○","●")))</f>
        <v>○</v>
      </c>
      <c r="D3" s="11">
        <v>3</v>
      </c>
      <c r="E3" s="155"/>
      <c r="F3" s="156"/>
      <c r="G3" s="157"/>
      <c r="H3" s="10">
        <v>19</v>
      </c>
      <c r="I3" s="5" t="str">
        <f>IF(H3="","",IF(H3=J3,"△",IF(H3&gt;J3,"○","●")))</f>
        <v>○</v>
      </c>
      <c r="J3" s="11">
        <v>1</v>
      </c>
      <c r="K3" s="10">
        <v>3</v>
      </c>
      <c r="L3" s="5" t="str">
        <f>IF(K3="","",IF(K3=M3,"△",IF(K3&gt;M3,"○","●")))</f>
        <v>●</v>
      </c>
      <c r="M3" s="11">
        <v>4</v>
      </c>
      <c r="N3" s="10">
        <v>9</v>
      </c>
      <c r="O3" s="5" t="str">
        <f>IF(N3="","",IF(N3=P3,"△",IF(N3&gt;P3,"○","●")))</f>
        <v>○</v>
      </c>
      <c r="P3" s="11">
        <v>1</v>
      </c>
      <c r="Q3" s="10">
        <v>13</v>
      </c>
      <c r="R3" s="5" t="str">
        <f>IF(Q3="","",IF(Q3=S3,"△",IF(Q3&gt;S3,"○","●")))</f>
        <v>○</v>
      </c>
      <c r="S3" s="11">
        <v>4</v>
      </c>
      <c r="T3" s="13">
        <f t="shared" si="0"/>
        <v>5</v>
      </c>
      <c r="U3" s="14">
        <f t="shared" si="1"/>
        <v>4</v>
      </c>
      <c r="V3" s="14">
        <f t="shared" si="2"/>
        <v>1</v>
      </c>
      <c r="W3" s="14">
        <f t="shared" si="3"/>
        <v>0</v>
      </c>
      <c r="X3" s="6">
        <f t="shared" si="4"/>
        <v>58</v>
      </c>
      <c r="Y3" s="6">
        <f t="shared" si="5"/>
        <v>13</v>
      </c>
      <c r="Z3" s="7">
        <f t="shared" si="6"/>
        <v>45</v>
      </c>
    </row>
    <row r="4" spans="1:26" ht="75.75" customHeight="1">
      <c r="A4" s="4" t="str">
        <f>H1</f>
        <v>アトミック</v>
      </c>
      <c r="B4" s="10">
        <v>2</v>
      </c>
      <c r="C4" s="5" t="str">
        <f>IF(B4="","",IF(B4=D4,"△",IF(B4&gt;D4,"○","●")))</f>
        <v>●</v>
      </c>
      <c r="D4" s="11">
        <v>5</v>
      </c>
      <c r="E4" s="10">
        <v>1</v>
      </c>
      <c r="F4" s="5" t="str">
        <f>IF(E4="","",IF(E4=G4,"△",IF(E4&gt;G4,"○","●")))</f>
        <v>●</v>
      </c>
      <c r="G4" s="11">
        <v>19</v>
      </c>
      <c r="H4" s="155"/>
      <c r="I4" s="156"/>
      <c r="J4" s="157"/>
      <c r="K4" s="10">
        <v>0</v>
      </c>
      <c r="L4" s="5" t="str">
        <f>IF(K4="","",IF(K4=M4,"△",IF(K4&gt;M4,"○","●")))</f>
        <v>●</v>
      </c>
      <c r="M4" s="11">
        <v>9</v>
      </c>
      <c r="N4" s="10">
        <v>1</v>
      </c>
      <c r="O4" s="5" t="str">
        <f>IF(N4="","",IF(N4=P4,"△",IF(N4&gt;P4,"○","●")))</f>
        <v>●</v>
      </c>
      <c r="P4" s="11">
        <v>12</v>
      </c>
      <c r="Q4" s="10">
        <v>3</v>
      </c>
      <c r="R4" s="5" t="str">
        <f>IF(Q4="","",IF(Q4=S4,"△",IF(Q4&gt;S4,"○","●")))</f>
        <v>●</v>
      </c>
      <c r="S4" s="11">
        <v>20</v>
      </c>
      <c r="T4" s="13">
        <f t="shared" si="0"/>
        <v>5</v>
      </c>
      <c r="U4" s="14">
        <f t="shared" si="1"/>
        <v>0</v>
      </c>
      <c r="V4" s="14">
        <f t="shared" si="2"/>
        <v>5</v>
      </c>
      <c r="W4" s="14">
        <f t="shared" si="3"/>
        <v>0</v>
      </c>
      <c r="X4" s="6">
        <f t="shared" si="4"/>
        <v>7</v>
      </c>
      <c r="Y4" s="6">
        <f t="shared" si="5"/>
        <v>65</v>
      </c>
      <c r="Z4" s="7">
        <f t="shared" si="6"/>
        <v>-58</v>
      </c>
    </row>
    <row r="5" spans="1:26" ht="75.75" customHeight="1">
      <c r="A5" s="4" t="str">
        <f>K1</f>
        <v>長崎ＦＬＢ</v>
      </c>
      <c r="B5" s="10">
        <v>11</v>
      </c>
      <c r="C5" s="5" t="str">
        <f>IF(B5="","",IF(B5=D5,"△",IF(B5&gt;D5,"○","●")))</f>
        <v>○</v>
      </c>
      <c r="D5" s="11">
        <v>4</v>
      </c>
      <c r="E5" s="10">
        <v>4</v>
      </c>
      <c r="F5" s="5" t="str">
        <f>IF(E5="","",IF(E5=G5,"△",IF(E5&gt;G5,"○","●")))</f>
        <v>○</v>
      </c>
      <c r="G5" s="11">
        <v>3</v>
      </c>
      <c r="H5" s="10">
        <v>9</v>
      </c>
      <c r="I5" s="5" t="str">
        <f>IF(H5="","",IF(H5=J5,"△",IF(H5&gt;J5,"○","●")))</f>
        <v>○</v>
      </c>
      <c r="J5" s="11">
        <v>0</v>
      </c>
      <c r="K5" s="155"/>
      <c r="L5" s="156"/>
      <c r="M5" s="157"/>
      <c r="N5" s="10">
        <v>7</v>
      </c>
      <c r="O5" s="5" t="str">
        <f>IF(N5="","",IF(N5=P5,"△",IF(N5&gt;P5,"○","●")))</f>
        <v>○</v>
      </c>
      <c r="P5" s="11">
        <v>4</v>
      </c>
      <c r="Q5" s="10">
        <v>5</v>
      </c>
      <c r="R5" s="5" t="str">
        <f>IF(Q5="","",IF(Q5=S5,"△",IF(Q5&gt;S5,"○","●")))</f>
        <v>○</v>
      </c>
      <c r="S5" s="11">
        <v>3</v>
      </c>
      <c r="T5" s="13">
        <f t="shared" si="0"/>
        <v>5</v>
      </c>
      <c r="U5" s="14">
        <f t="shared" si="1"/>
        <v>5</v>
      </c>
      <c r="V5" s="14">
        <f t="shared" si="2"/>
        <v>0</v>
      </c>
      <c r="W5" s="14">
        <f t="shared" si="3"/>
        <v>0</v>
      </c>
      <c r="X5" s="6">
        <f t="shared" si="4"/>
        <v>36</v>
      </c>
      <c r="Y5" s="6">
        <f t="shared" si="5"/>
        <v>14</v>
      </c>
      <c r="Z5" s="7">
        <f t="shared" si="6"/>
        <v>22</v>
      </c>
    </row>
    <row r="6" spans="1:26" ht="75.75" customHeight="1">
      <c r="A6" s="4" t="str">
        <f>N1</f>
        <v>野田ジャガーズ</v>
      </c>
      <c r="B6" s="10">
        <v>10</v>
      </c>
      <c r="C6" s="5" t="str">
        <f>IF(B6="","",IF(B6=D6,"△",IF(B6&gt;D6,"○","●")))</f>
        <v>○</v>
      </c>
      <c r="D6" s="11">
        <v>4</v>
      </c>
      <c r="E6" s="10">
        <v>1</v>
      </c>
      <c r="F6" s="5" t="str">
        <f>IF(E6="","",IF(E6=G6,"△",IF(E6&gt;G6,"○","●")))</f>
        <v>●</v>
      </c>
      <c r="G6" s="11">
        <v>9</v>
      </c>
      <c r="H6" s="10">
        <v>12</v>
      </c>
      <c r="I6" s="5" t="str">
        <f>IF(H6="","",IF(H6=J6,"△",IF(H6&gt;J6,"○","●")))</f>
        <v>○</v>
      </c>
      <c r="J6" s="11">
        <v>1</v>
      </c>
      <c r="K6" s="10">
        <v>4</v>
      </c>
      <c r="L6" s="5" t="str">
        <f>IF(K6="","",IF(K6=M6,"△",IF(K6&gt;M6,"○","●")))</f>
        <v>●</v>
      </c>
      <c r="M6" s="11">
        <v>7</v>
      </c>
      <c r="N6" s="155"/>
      <c r="O6" s="156"/>
      <c r="P6" s="157"/>
      <c r="Q6" s="10">
        <v>3</v>
      </c>
      <c r="R6" s="5" t="str">
        <f>IF(Q6="","",IF(Q6=S6,"△",IF(Q6&gt;S6,"○","●")))</f>
        <v>●</v>
      </c>
      <c r="S6" s="11">
        <v>12</v>
      </c>
      <c r="T6" s="13">
        <f t="shared" si="0"/>
        <v>5</v>
      </c>
      <c r="U6" s="14">
        <f t="shared" si="1"/>
        <v>2</v>
      </c>
      <c r="V6" s="14">
        <f t="shared" si="2"/>
        <v>3</v>
      </c>
      <c r="W6" s="14">
        <f t="shared" si="3"/>
        <v>0</v>
      </c>
      <c r="X6" s="6">
        <f t="shared" si="4"/>
        <v>30</v>
      </c>
      <c r="Y6" s="6">
        <f t="shared" si="5"/>
        <v>33</v>
      </c>
      <c r="Z6" s="7">
        <f t="shared" si="6"/>
        <v>-3</v>
      </c>
    </row>
    <row r="7" spans="1:26" ht="75.75" customHeight="1">
      <c r="A7" s="4" t="str">
        <f>Q1</f>
        <v>五香メッツ</v>
      </c>
      <c r="B7" s="10">
        <v>26</v>
      </c>
      <c r="C7" s="5" t="str">
        <f>IF(B7="","",IF(B7=D7,"△",IF(B7&gt;D7,"○","●")))</f>
        <v>○</v>
      </c>
      <c r="D7" s="11">
        <v>2</v>
      </c>
      <c r="E7" s="10">
        <v>4</v>
      </c>
      <c r="F7" s="5" t="str">
        <f>IF(E7="","",IF(E7=G7,"△",IF(E7&gt;G7,"○","●")))</f>
        <v>●</v>
      </c>
      <c r="G7" s="11">
        <v>13</v>
      </c>
      <c r="H7" s="10">
        <v>20</v>
      </c>
      <c r="I7" s="5" t="str">
        <f>IF(H7="","",IF(H7=J7,"△",IF(H7&gt;J7,"○","●")))</f>
        <v>○</v>
      </c>
      <c r="J7" s="11">
        <v>3</v>
      </c>
      <c r="K7" s="10">
        <v>3</v>
      </c>
      <c r="L7" s="5" t="str">
        <f>IF(K7="","",IF(K7=M7,"△",IF(K7&gt;M7,"○","●")))</f>
        <v>●</v>
      </c>
      <c r="M7" s="11">
        <v>5</v>
      </c>
      <c r="N7" s="10">
        <v>12</v>
      </c>
      <c r="O7" s="5" t="str">
        <f>IF(N7="","",IF(N7=P7,"△",IF(N7&gt;P7,"○","●")))</f>
        <v>○</v>
      </c>
      <c r="P7" s="11">
        <v>3</v>
      </c>
      <c r="Q7" s="155"/>
      <c r="R7" s="156"/>
      <c r="S7" s="157"/>
      <c r="T7" s="13">
        <f t="shared" si="0"/>
        <v>5</v>
      </c>
      <c r="U7" s="14">
        <f t="shared" si="1"/>
        <v>3</v>
      </c>
      <c r="V7" s="14">
        <f t="shared" si="2"/>
        <v>2</v>
      </c>
      <c r="W7" s="14">
        <f t="shared" si="3"/>
        <v>0</v>
      </c>
      <c r="X7" s="6">
        <f t="shared" si="4"/>
        <v>65</v>
      </c>
      <c r="Y7" s="6">
        <f t="shared" si="5"/>
        <v>26</v>
      </c>
      <c r="Z7" s="7">
        <f t="shared" si="6"/>
        <v>39</v>
      </c>
    </row>
  </sheetData>
  <sheetProtection/>
  <mergeCells count="12">
    <mergeCell ref="K5:M5"/>
    <mergeCell ref="N6:P6"/>
    <mergeCell ref="Q7:S7"/>
    <mergeCell ref="Q1:S1"/>
    <mergeCell ref="H4:J4"/>
    <mergeCell ref="B2:D2"/>
    <mergeCell ref="E3:G3"/>
    <mergeCell ref="N1:P1"/>
    <mergeCell ref="B1:D1"/>
    <mergeCell ref="E1:G1"/>
    <mergeCell ref="H1:J1"/>
    <mergeCell ref="K1:M1"/>
  </mergeCells>
  <dataValidations count="2">
    <dataValidation allowBlank="1" showInputMessage="1" showErrorMessage="1" imeMode="hiragana" sqref="A2:A7 F4:F65536 I5:I65536 C3:C65536 O7:O65536 R8:R65536 F1:F2 C1 I1:I3 R1:R6 O1:O5 L1:L4 L6:L65536"/>
    <dataValidation allowBlank="1" showInputMessage="1" showErrorMessage="1" imeMode="off" sqref="T2:Z7 S2:S6 B2:B7 G4:G7 J5:J7 D3:D7 P7 H2:H7 G2 E2:E7 K2:K7 J2:J3 Q2:Q7 P2:P5 N2:N7 M2:M4 M6:M7"/>
  </dataValidations>
  <printOptions horizontalCentered="1"/>
  <pageMargins left="0.3937007874015748" right="0.22" top="0.81" bottom="0.5118110236220472" header="0.38" footer="0.1968503937007874"/>
  <pageSetup fitToHeight="1" fitToWidth="1" horizontalDpi="600" verticalDpi="600" orientation="landscape" paperSize="9" r:id="rId1"/>
  <headerFooter alignWithMargins="0">
    <oddHeader>&amp;L&amp;24第27回カリフ・マルエス杯（Ｉブロック）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7"/>
  <sheetViews>
    <sheetView workbookViewId="0" topLeftCell="A1">
      <selection activeCell="A1" sqref="A1"/>
    </sheetView>
  </sheetViews>
  <sheetFormatPr defaultColWidth="8.796875" defaultRowHeight="17.25"/>
  <cols>
    <col min="1" max="1" width="13.296875" style="8" customWidth="1"/>
    <col min="2" max="2" width="3.09765625" style="8" customWidth="1"/>
    <col min="3" max="3" width="3.09765625" style="12" customWidth="1"/>
    <col min="4" max="5" width="3.09765625" style="8" customWidth="1"/>
    <col min="6" max="6" width="3.09765625" style="12" customWidth="1"/>
    <col min="7" max="8" width="3.09765625" style="8" customWidth="1"/>
    <col min="9" max="9" width="3.09765625" style="12" customWidth="1"/>
    <col min="10" max="11" width="3.09765625" style="8" customWidth="1"/>
    <col min="12" max="12" width="3.09765625" style="12" customWidth="1"/>
    <col min="13" max="14" width="3.09765625" style="8" customWidth="1"/>
    <col min="15" max="15" width="3.09765625" style="12" customWidth="1"/>
    <col min="16" max="17" width="3.09765625" style="8" customWidth="1"/>
    <col min="18" max="18" width="3.09765625" style="12" customWidth="1"/>
    <col min="19" max="19" width="3.09765625" style="8" customWidth="1"/>
    <col min="20" max="26" width="5.69921875" style="8" customWidth="1"/>
    <col min="27" max="16384" width="8.796875" style="8" customWidth="1"/>
  </cols>
  <sheetData>
    <row r="1" spans="1:26" ht="27" customHeight="1">
      <c r="A1" s="35" t="str">
        <f>IF(SUM(T2:T7)=30,"対戦終了",IF(SUM(T2:T7)&gt;0,SUM(T2:T7)/2/15,"　"))</f>
        <v>対戦終了</v>
      </c>
      <c r="B1" s="159" t="str">
        <f>'ﾌﾞﾛｯｸ別'!C22</f>
        <v>布佐スパイダース</v>
      </c>
      <c r="C1" s="160"/>
      <c r="D1" s="161"/>
      <c r="E1" s="159" t="str">
        <f>'ﾌﾞﾛｯｸ別'!C23</f>
        <v>豊上ジュニアーズ</v>
      </c>
      <c r="F1" s="160"/>
      <c r="G1" s="161"/>
      <c r="H1" s="159" t="str">
        <f>'ﾌﾞﾛｯｸ別'!C24</f>
        <v>旭町サンライズ</v>
      </c>
      <c r="I1" s="160"/>
      <c r="J1" s="161"/>
      <c r="K1" s="159" t="str">
        <f>'ﾌﾞﾛｯｸ別'!C25</f>
        <v>江戸川台フェニックス</v>
      </c>
      <c r="L1" s="160"/>
      <c r="M1" s="161"/>
      <c r="N1" s="159" t="str">
        <f>'ﾌﾞﾛｯｸ別'!C26</f>
        <v>山崎クーガーズ</v>
      </c>
      <c r="O1" s="160"/>
      <c r="P1" s="161"/>
      <c r="Q1" s="159" t="str">
        <f>'ﾌﾞﾛｯｸ別'!C27</f>
        <v>ヤングスターズ</v>
      </c>
      <c r="R1" s="160"/>
      <c r="S1" s="161"/>
      <c r="T1" s="2" t="s">
        <v>8</v>
      </c>
      <c r="U1" s="2" t="s">
        <v>9</v>
      </c>
      <c r="V1" s="2" t="s">
        <v>10</v>
      </c>
      <c r="W1" s="2" t="s">
        <v>11</v>
      </c>
      <c r="X1" s="2" t="s">
        <v>12</v>
      </c>
      <c r="Y1" s="2" t="s">
        <v>13</v>
      </c>
      <c r="Z1" s="2" t="s">
        <v>14</v>
      </c>
    </row>
    <row r="2" spans="1:26" ht="75.75" customHeight="1">
      <c r="A2" s="4" t="str">
        <f>B1</f>
        <v>布佐スパイダース</v>
      </c>
      <c r="B2" s="155"/>
      <c r="C2" s="156"/>
      <c r="D2" s="157"/>
      <c r="E2" s="10">
        <v>0</v>
      </c>
      <c r="F2" s="5" t="str">
        <f>IF(E2="","",IF(E2=G2,"△",IF(E2&gt;G2,"○","●")))</f>
        <v>●</v>
      </c>
      <c r="G2" s="11">
        <v>6</v>
      </c>
      <c r="H2" s="10">
        <v>7</v>
      </c>
      <c r="I2" s="5" t="str">
        <f>IF(H2="","",IF(H2=J2,"△",IF(H2&gt;J2,"○","●")))</f>
        <v>○</v>
      </c>
      <c r="J2" s="11">
        <v>1</v>
      </c>
      <c r="K2" s="10">
        <v>13</v>
      </c>
      <c r="L2" s="5" t="str">
        <f>IF(K2="","",IF(K2=M2,"△",IF(K2&gt;M2,"○","●")))</f>
        <v>○</v>
      </c>
      <c r="M2" s="11">
        <v>5</v>
      </c>
      <c r="N2" s="10">
        <v>1</v>
      </c>
      <c r="O2" s="5" t="str">
        <f>IF(N2="","",IF(N2=P2,"△",IF(N2&gt;P2,"○","●")))</f>
        <v>●</v>
      </c>
      <c r="P2" s="11">
        <v>10</v>
      </c>
      <c r="Q2" s="10">
        <v>5</v>
      </c>
      <c r="R2" s="5" t="str">
        <f>IF(Q2="","",IF(Q2=S2,"△",IF(Q2&gt;S2,"○","●")))</f>
        <v>●</v>
      </c>
      <c r="S2" s="11">
        <v>17</v>
      </c>
      <c r="T2" s="13">
        <f aca="true" t="shared" si="0" ref="T2:T7">SUM(U2:W2)</f>
        <v>5</v>
      </c>
      <c r="U2" s="14">
        <f aca="true" t="shared" si="1" ref="U2:U7">COUNTIF($B2:$S2,"○")</f>
        <v>2</v>
      </c>
      <c r="V2" s="14">
        <f aca="true" t="shared" si="2" ref="V2:V7">COUNTIF($B2:$S2,"●")</f>
        <v>3</v>
      </c>
      <c r="W2" s="14">
        <f aca="true" t="shared" si="3" ref="W2:W7">COUNTIF($B2:$S2,"△")</f>
        <v>0</v>
      </c>
      <c r="X2" s="6">
        <f aca="true" t="shared" si="4" ref="X2:X7">B2+E2+H2+K2+N2+Q2</f>
        <v>26</v>
      </c>
      <c r="Y2" s="6">
        <f aca="true" t="shared" si="5" ref="Y2:Y7">D2+G2+J2+M2+P2+S2</f>
        <v>39</v>
      </c>
      <c r="Z2" s="7">
        <f aca="true" t="shared" si="6" ref="Z2:Z7">X2-Y2</f>
        <v>-13</v>
      </c>
    </row>
    <row r="3" spans="1:26" ht="75.75" customHeight="1">
      <c r="A3" s="4" t="str">
        <f>E1</f>
        <v>豊上ジュニアーズ</v>
      </c>
      <c r="B3" s="10">
        <v>6</v>
      </c>
      <c r="C3" s="5" t="str">
        <f>IF(B3="","",IF(B3=D3,"△",IF(B3&gt;D3,"○","●")))</f>
        <v>○</v>
      </c>
      <c r="D3" s="11">
        <v>0</v>
      </c>
      <c r="E3" s="155"/>
      <c r="F3" s="156"/>
      <c r="G3" s="157"/>
      <c r="H3" s="10">
        <v>10</v>
      </c>
      <c r="I3" s="5" t="str">
        <f>IF(H3="","",IF(H3=J3,"△",IF(H3&gt;J3,"○","●")))</f>
        <v>○</v>
      </c>
      <c r="J3" s="11">
        <v>1</v>
      </c>
      <c r="K3" s="10">
        <v>13</v>
      </c>
      <c r="L3" s="5" t="str">
        <f>IF(K3="","",IF(K3=M3,"△",IF(K3&gt;M3,"○","●")))</f>
        <v>○</v>
      </c>
      <c r="M3" s="11">
        <v>0</v>
      </c>
      <c r="N3" s="10">
        <v>15</v>
      </c>
      <c r="O3" s="5" t="str">
        <f>IF(N3="","",IF(N3=P3,"△",IF(N3&gt;P3,"○","●")))</f>
        <v>○</v>
      </c>
      <c r="P3" s="11">
        <v>0</v>
      </c>
      <c r="Q3" s="10">
        <v>2</v>
      </c>
      <c r="R3" s="5" t="str">
        <f>IF(Q3="","",IF(Q3=S3,"△",IF(Q3&gt;S3,"○","●")))</f>
        <v>●</v>
      </c>
      <c r="S3" s="11">
        <v>4</v>
      </c>
      <c r="T3" s="13">
        <f t="shared" si="0"/>
        <v>5</v>
      </c>
      <c r="U3" s="14">
        <f t="shared" si="1"/>
        <v>4</v>
      </c>
      <c r="V3" s="14">
        <f t="shared" si="2"/>
        <v>1</v>
      </c>
      <c r="W3" s="14">
        <f t="shared" si="3"/>
        <v>0</v>
      </c>
      <c r="X3" s="6">
        <f t="shared" si="4"/>
        <v>46</v>
      </c>
      <c r="Y3" s="6">
        <f t="shared" si="5"/>
        <v>5</v>
      </c>
      <c r="Z3" s="7">
        <f t="shared" si="6"/>
        <v>41</v>
      </c>
    </row>
    <row r="4" spans="1:26" ht="75.75" customHeight="1">
      <c r="A4" s="4" t="str">
        <f>H1</f>
        <v>旭町サンライズ</v>
      </c>
      <c r="B4" s="10">
        <v>1</v>
      </c>
      <c r="C4" s="5" t="str">
        <f>IF(B4="","",IF(B4=D4,"△",IF(B4&gt;D4,"○","●")))</f>
        <v>●</v>
      </c>
      <c r="D4" s="11">
        <v>7</v>
      </c>
      <c r="E4" s="10">
        <v>1</v>
      </c>
      <c r="F4" s="5" t="str">
        <f>IF(E4="","",IF(E4=G4,"△",IF(E4&gt;G4,"○","●")))</f>
        <v>●</v>
      </c>
      <c r="G4" s="11">
        <v>10</v>
      </c>
      <c r="H4" s="155"/>
      <c r="I4" s="156"/>
      <c r="J4" s="157"/>
      <c r="K4" s="10">
        <v>11</v>
      </c>
      <c r="L4" s="5" t="str">
        <f>IF(K4="","",IF(K4=M4,"△",IF(K4&gt;M4,"○","●")))</f>
        <v>○</v>
      </c>
      <c r="M4" s="11">
        <v>10</v>
      </c>
      <c r="N4" s="10">
        <v>6</v>
      </c>
      <c r="O4" s="5" t="str">
        <f>IF(N4="","",IF(N4=P4,"△",IF(N4&gt;P4,"○","●")))</f>
        <v>○</v>
      </c>
      <c r="P4" s="11">
        <v>3</v>
      </c>
      <c r="Q4" s="10">
        <v>3</v>
      </c>
      <c r="R4" s="5" t="str">
        <f>IF(Q4="","",IF(Q4=S4,"△",IF(Q4&gt;S4,"○","●")))</f>
        <v>●</v>
      </c>
      <c r="S4" s="11">
        <v>4</v>
      </c>
      <c r="T4" s="13">
        <f t="shared" si="0"/>
        <v>5</v>
      </c>
      <c r="U4" s="14">
        <f t="shared" si="1"/>
        <v>2</v>
      </c>
      <c r="V4" s="14">
        <f t="shared" si="2"/>
        <v>3</v>
      </c>
      <c r="W4" s="14">
        <f t="shared" si="3"/>
        <v>0</v>
      </c>
      <c r="X4" s="6">
        <f t="shared" si="4"/>
        <v>22</v>
      </c>
      <c r="Y4" s="6">
        <f t="shared" si="5"/>
        <v>34</v>
      </c>
      <c r="Z4" s="7">
        <f t="shared" si="6"/>
        <v>-12</v>
      </c>
    </row>
    <row r="5" spans="1:26" ht="75.75" customHeight="1">
      <c r="A5" s="4" t="str">
        <f>K1</f>
        <v>江戸川台フェニックス</v>
      </c>
      <c r="B5" s="10">
        <v>5</v>
      </c>
      <c r="C5" s="5" t="str">
        <f>IF(B5="","",IF(B5=D5,"△",IF(B5&gt;D5,"○","●")))</f>
        <v>●</v>
      </c>
      <c r="D5" s="11">
        <v>13</v>
      </c>
      <c r="E5" s="10">
        <v>0</v>
      </c>
      <c r="F5" s="5" t="str">
        <f>IF(E5="","",IF(E5=G5,"△",IF(E5&gt;G5,"○","●")))</f>
        <v>●</v>
      </c>
      <c r="G5" s="11">
        <v>13</v>
      </c>
      <c r="H5" s="10">
        <v>10</v>
      </c>
      <c r="I5" s="5" t="str">
        <f>IF(H5="","",IF(H5=J5,"△",IF(H5&gt;J5,"○","●")))</f>
        <v>●</v>
      </c>
      <c r="J5" s="11">
        <v>11</v>
      </c>
      <c r="K5" s="155"/>
      <c r="L5" s="156"/>
      <c r="M5" s="157"/>
      <c r="N5" s="10">
        <v>7</v>
      </c>
      <c r="O5" s="5" t="str">
        <f>IF(N5="","",IF(N5=P5,"△",IF(N5&gt;P5,"○","●")))</f>
        <v>○</v>
      </c>
      <c r="P5" s="11">
        <v>3</v>
      </c>
      <c r="Q5" s="10">
        <v>4</v>
      </c>
      <c r="R5" s="5" t="str">
        <f>IF(Q5="","",IF(Q5=S5,"△",IF(Q5&gt;S5,"○","●")))</f>
        <v>●</v>
      </c>
      <c r="S5" s="11">
        <v>10</v>
      </c>
      <c r="T5" s="13">
        <f t="shared" si="0"/>
        <v>5</v>
      </c>
      <c r="U5" s="14">
        <f t="shared" si="1"/>
        <v>1</v>
      </c>
      <c r="V5" s="14">
        <f t="shared" si="2"/>
        <v>4</v>
      </c>
      <c r="W5" s="14">
        <f t="shared" si="3"/>
        <v>0</v>
      </c>
      <c r="X5" s="6">
        <f t="shared" si="4"/>
        <v>26</v>
      </c>
      <c r="Y5" s="6">
        <f t="shared" si="5"/>
        <v>50</v>
      </c>
      <c r="Z5" s="7">
        <f t="shared" si="6"/>
        <v>-24</v>
      </c>
    </row>
    <row r="6" spans="1:26" ht="75.75" customHeight="1">
      <c r="A6" s="4" t="str">
        <f>N1</f>
        <v>山崎クーガーズ</v>
      </c>
      <c r="B6" s="10">
        <v>10</v>
      </c>
      <c r="C6" s="5" t="str">
        <f>IF(B6="","",IF(B6=D6,"△",IF(B6&gt;D6,"○","●")))</f>
        <v>○</v>
      </c>
      <c r="D6" s="11">
        <v>1</v>
      </c>
      <c r="E6" s="10">
        <v>0</v>
      </c>
      <c r="F6" s="5" t="str">
        <f>IF(E6="","",IF(E6=G6,"△",IF(E6&gt;G6,"○","●")))</f>
        <v>●</v>
      </c>
      <c r="G6" s="11">
        <v>15</v>
      </c>
      <c r="H6" s="10">
        <v>3</v>
      </c>
      <c r="I6" s="5" t="str">
        <f>IF(H6="","",IF(H6=J6,"△",IF(H6&gt;J6,"○","●")))</f>
        <v>●</v>
      </c>
      <c r="J6" s="11">
        <v>6</v>
      </c>
      <c r="K6" s="10">
        <v>3</v>
      </c>
      <c r="L6" s="5" t="str">
        <f>IF(K6="","",IF(K6=M6,"△",IF(K6&gt;M6,"○","●")))</f>
        <v>●</v>
      </c>
      <c r="M6" s="11">
        <v>7</v>
      </c>
      <c r="N6" s="155"/>
      <c r="O6" s="156"/>
      <c r="P6" s="157"/>
      <c r="Q6" s="10">
        <v>1</v>
      </c>
      <c r="R6" s="5" t="str">
        <f>IF(Q6="","",IF(Q6=S6,"△",IF(Q6&gt;S6,"○","●")))</f>
        <v>●</v>
      </c>
      <c r="S6" s="11">
        <v>12</v>
      </c>
      <c r="T6" s="13">
        <f t="shared" si="0"/>
        <v>5</v>
      </c>
      <c r="U6" s="14">
        <f t="shared" si="1"/>
        <v>1</v>
      </c>
      <c r="V6" s="14">
        <f t="shared" si="2"/>
        <v>4</v>
      </c>
      <c r="W6" s="14">
        <f t="shared" si="3"/>
        <v>0</v>
      </c>
      <c r="X6" s="6">
        <f t="shared" si="4"/>
        <v>17</v>
      </c>
      <c r="Y6" s="6">
        <f t="shared" si="5"/>
        <v>41</v>
      </c>
      <c r="Z6" s="7">
        <f t="shared" si="6"/>
        <v>-24</v>
      </c>
    </row>
    <row r="7" spans="1:26" ht="75.75" customHeight="1">
      <c r="A7" s="4" t="str">
        <f>Q1</f>
        <v>ヤングスターズ</v>
      </c>
      <c r="B7" s="10">
        <v>17</v>
      </c>
      <c r="C7" s="5" t="str">
        <f>IF(B7="","",IF(B7=D7,"△",IF(B7&gt;D7,"○","●")))</f>
        <v>○</v>
      </c>
      <c r="D7" s="11">
        <v>5</v>
      </c>
      <c r="E7" s="10">
        <v>4</v>
      </c>
      <c r="F7" s="5" t="str">
        <f>IF(E7="","",IF(E7=G7,"△",IF(E7&gt;G7,"○","●")))</f>
        <v>○</v>
      </c>
      <c r="G7" s="11">
        <v>2</v>
      </c>
      <c r="H7" s="10">
        <v>4</v>
      </c>
      <c r="I7" s="5" t="str">
        <f>IF(H7="","",IF(H7=J7,"△",IF(H7&gt;J7,"○","●")))</f>
        <v>○</v>
      </c>
      <c r="J7" s="11">
        <v>3</v>
      </c>
      <c r="K7" s="10">
        <v>10</v>
      </c>
      <c r="L7" s="5" t="str">
        <f>IF(K7="","",IF(K7=M7,"△",IF(K7&gt;M7,"○","●")))</f>
        <v>○</v>
      </c>
      <c r="M7" s="11">
        <v>4</v>
      </c>
      <c r="N7" s="10">
        <v>12</v>
      </c>
      <c r="O7" s="5" t="str">
        <f>IF(N7="","",IF(N7=P7,"△",IF(N7&gt;P7,"○","●")))</f>
        <v>○</v>
      </c>
      <c r="P7" s="11">
        <v>1</v>
      </c>
      <c r="Q7" s="155"/>
      <c r="R7" s="156"/>
      <c r="S7" s="157"/>
      <c r="T7" s="13">
        <f t="shared" si="0"/>
        <v>5</v>
      </c>
      <c r="U7" s="14">
        <f t="shared" si="1"/>
        <v>5</v>
      </c>
      <c r="V7" s="14">
        <f t="shared" si="2"/>
        <v>0</v>
      </c>
      <c r="W7" s="14">
        <f t="shared" si="3"/>
        <v>0</v>
      </c>
      <c r="X7" s="6">
        <f t="shared" si="4"/>
        <v>47</v>
      </c>
      <c r="Y7" s="6">
        <f t="shared" si="5"/>
        <v>15</v>
      </c>
      <c r="Z7" s="7">
        <f t="shared" si="6"/>
        <v>32</v>
      </c>
    </row>
  </sheetData>
  <sheetProtection/>
  <mergeCells count="12">
    <mergeCell ref="H4:J4"/>
    <mergeCell ref="B2:D2"/>
    <mergeCell ref="E3:G3"/>
    <mergeCell ref="K5:M5"/>
    <mergeCell ref="B1:D1"/>
    <mergeCell ref="E1:G1"/>
    <mergeCell ref="H1:J1"/>
    <mergeCell ref="K1:M1"/>
    <mergeCell ref="N1:P1"/>
    <mergeCell ref="Q1:S1"/>
    <mergeCell ref="N6:P6"/>
    <mergeCell ref="Q7:S7"/>
  </mergeCells>
  <dataValidations count="2">
    <dataValidation allowBlank="1" showInputMessage="1" showErrorMessage="1" imeMode="hiragana" sqref="A2:A7 F4:F65536 I5:I65536 L6:L65536 R8:R65536 O7:O65536 O1:O5 R1:R6 L1:L4 I1:I3 F1:F2 C1 C3:C65536"/>
    <dataValidation allowBlank="1" showInputMessage="1" showErrorMessage="1" imeMode="off" sqref="T2:Z7 S2:S6 B2:B7 G4:G7 J5:J7 D3:D7 P7 H2:H7 G2 E2:E7 K2:K7 J2:J3 Q2:Q7 P2:P5 N2:N7 M2:M4 M6:M7"/>
  </dataValidations>
  <printOptions horizontalCentered="1"/>
  <pageMargins left="0.3937007874015748" right="0.3937007874015748" top="0.83" bottom="0.5118110236220472" header="0.34" footer="0.1968503937007874"/>
  <pageSetup fitToHeight="1" fitToWidth="1" horizontalDpi="600" verticalDpi="600" orientation="landscape" paperSize="9" r:id="rId1"/>
  <headerFooter alignWithMargins="0">
    <oddHeader>&amp;L&amp;24第27回カリフ・マルエス杯（Ｊブロック）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7"/>
  <sheetViews>
    <sheetView workbookViewId="0" topLeftCell="A1">
      <selection activeCell="A1" sqref="A1"/>
    </sheetView>
  </sheetViews>
  <sheetFormatPr defaultColWidth="8.796875" defaultRowHeight="17.25"/>
  <cols>
    <col min="1" max="1" width="13.296875" style="8" customWidth="1"/>
    <col min="2" max="2" width="3.09765625" style="8" customWidth="1"/>
    <col min="3" max="3" width="3.09765625" style="12" customWidth="1"/>
    <col min="4" max="5" width="3.09765625" style="8" customWidth="1"/>
    <col min="6" max="6" width="3.09765625" style="12" customWidth="1"/>
    <col min="7" max="8" width="3.09765625" style="8" customWidth="1"/>
    <col min="9" max="9" width="3.09765625" style="12" customWidth="1"/>
    <col min="10" max="11" width="3.09765625" style="8" customWidth="1"/>
    <col min="12" max="12" width="3.09765625" style="12" customWidth="1"/>
    <col min="13" max="14" width="3.09765625" style="8" customWidth="1"/>
    <col min="15" max="15" width="3.09765625" style="12" customWidth="1"/>
    <col min="16" max="17" width="3.09765625" style="8" customWidth="1"/>
    <col min="18" max="18" width="3.09765625" style="12" customWidth="1"/>
    <col min="19" max="19" width="3.09765625" style="8" customWidth="1"/>
    <col min="20" max="26" width="5.69921875" style="8" customWidth="1"/>
    <col min="27" max="16384" width="8.796875" style="8" customWidth="1"/>
  </cols>
  <sheetData>
    <row r="1" spans="1:26" ht="23.25" customHeight="1">
      <c r="A1" s="35" t="str">
        <f>IF(SUM(T2:T7)=30,"対戦終了",IF(SUM(T2:T7)&gt;0,SUM(T2:T7)/2/15,"　"))</f>
        <v>対戦終了</v>
      </c>
      <c r="B1" s="158" t="str">
        <f>'ﾌﾞﾛｯｸ別'!E22</f>
        <v>ブラック・バード</v>
      </c>
      <c r="C1" s="158"/>
      <c r="D1" s="158"/>
      <c r="E1" s="158" t="str">
        <f>'ﾌﾞﾛｯｸ別'!E23</f>
        <v>豊四季イーグルス</v>
      </c>
      <c r="F1" s="158"/>
      <c r="G1" s="158"/>
      <c r="H1" s="158" t="str">
        <f>'ﾌﾞﾛｯｸ別'!E24</f>
        <v>柏ドリームス</v>
      </c>
      <c r="I1" s="158"/>
      <c r="J1" s="158"/>
      <c r="K1" s="158" t="str">
        <f>'ﾌﾞﾛｯｸ別'!E25</f>
        <v>流山マリーンズ</v>
      </c>
      <c r="L1" s="158"/>
      <c r="M1" s="158"/>
      <c r="N1" s="158" t="str">
        <f>'ﾌﾞﾛｯｸ別'!E26</f>
        <v>大和田レッズ</v>
      </c>
      <c r="O1" s="158"/>
      <c r="P1" s="158"/>
      <c r="Q1" s="158" t="str">
        <f>'ﾌﾞﾛｯｸ別'!E27</f>
        <v>新松戸リトルベアーズ</v>
      </c>
      <c r="R1" s="158"/>
      <c r="S1" s="158"/>
      <c r="T1" s="2" t="s">
        <v>8</v>
      </c>
      <c r="U1" s="2" t="s">
        <v>9</v>
      </c>
      <c r="V1" s="2" t="s">
        <v>10</v>
      </c>
      <c r="W1" s="2" t="s">
        <v>11</v>
      </c>
      <c r="X1" s="2" t="s">
        <v>12</v>
      </c>
      <c r="Y1" s="2" t="s">
        <v>13</v>
      </c>
      <c r="Z1" s="2" t="s">
        <v>14</v>
      </c>
    </row>
    <row r="2" spans="1:26" ht="75.75" customHeight="1">
      <c r="A2" s="4" t="str">
        <f>B1</f>
        <v>ブラック・バード</v>
      </c>
      <c r="B2" s="155"/>
      <c r="C2" s="156"/>
      <c r="D2" s="157"/>
      <c r="E2" s="10">
        <v>2</v>
      </c>
      <c r="F2" s="5" t="str">
        <f>IF(E2="","",IF(E2=G2,"△",IF(E2&gt;G2,"○","●")))</f>
        <v>●</v>
      </c>
      <c r="G2" s="11">
        <v>3</v>
      </c>
      <c r="H2" s="10">
        <v>8</v>
      </c>
      <c r="I2" s="5" t="str">
        <f>IF(H2="","",IF(H2=J2,"△",IF(H2&gt;J2,"○","●")))</f>
        <v>○</v>
      </c>
      <c r="J2" s="11">
        <v>0</v>
      </c>
      <c r="K2" s="10">
        <v>7</v>
      </c>
      <c r="L2" s="5" t="str">
        <f>IF(K2="","",IF(K2=M2,"△",IF(K2&gt;M2,"○","●")))</f>
        <v>○</v>
      </c>
      <c r="M2" s="11">
        <v>5</v>
      </c>
      <c r="N2" s="10">
        <v>15</v>
      </c>
      <c r="O2" s="5" t="str">
        <f>IF(N2="","",IF(N2=P2,"△",IF(N2&gt;P2,"○","●")))</f>
        <v>○</v>
      </c>
      <c r="P2" s="11">
        <v>1</v>
      </c>
      <c r="Q2" s="10">
        <v>3</v>
      </c>
      <c r="R2" s="5" t="str">
        <f>IF(Q2="","",IF(Q2=S2,"△",IF(Q2&gt;S2,"○","●")))</f>
        <v>○</v>
      </c>
      <c r="S2" s="11">
        <v>1</v>
      </c>
      <c r="T2" s="13">
        <f aca="true" t="shared" si="0" ref="T2:T7">SUM(U2:W2)</f>
        <v>5</v>
      </c>
      <c r="U2" s="14">
        <f aca="true" t="shared" si="1" ref="U2:U7">COUNTIF($B2:$S2,"○")</f>
        <v>4</v>
      </c>
      <c r="V2" s="14">
        <f aca="true" t="shared" si="2" ref="V2:V7">COUNTIF($B2:$S2,"●")</f>
        <v>1</v>
      </c>
      <c r="W2" s="14">
        <f aca="true" t="shared" si="3" ref="W2:W7">COUNTIF($B2:$S2,"△")</f>
        <v>0</v>
      </c>
      <c r="X2" s="6">
        <f aca="true" t="shared" si="4" ref="X2:X7">B2+E2+H2+K2+N2+Q2</f>
        <v>35</v>
      </c>
      <c r="Y2" s="6">
        <f aca="true" t="shared" si="5" ref="Y2:Y7">D2+G2+J2+M2+P2+S2</f>
        <v>10</v>
      </c>
      <c r="Z2" s="7">
        <f aca="true" t="shared" si="6" ref="Z2:Z7">X2-Y2</f>
        <v>25</v>
      </c>
    </row>
    <row r="3" spans="1:26" ht="75.75" customHeight="1">
      <c r="A3" s="4" t="str">
        <f>E1</f>
        <v>豊四季イーグルス</v>
      </c>
      <c r="B3" s="10">
        <v>3</v>
      </c>
      <c r="C3" s="5" t="str">
        <f>IF(B3="","",IF(B3=D3,"△",IF(B3&gt;D3,"○","●")))</f>
        <v>○</v>
      </c>
      <c r="D3" s="11">
        <v>2</v>
      </c>
      <c r="E3" s="155"/>
      <c r="F3" s="156"/>
      <c r="G3" s="157"/>
      <c r="H3" s="10">
        <v>2</v>
      </c>
      <c r="I3" s="5" t="str">
        <f>IF(H3="","",IF(H3=J3,"△",IF(H3&gt;J3,"○","●")))</f>
        <v>○</v>
      </c>
      <c r="J3" s="11">
        <v>1</v>
      </c>
      <c r="K3" s="10">
        <v>6</v>
      </c>
      <c r="L3" s="5" t="str">
        <f>IF(K3="","",IF(K3=M3,"△",IF(K3&gt;M3,"○","●")))</f>
        <v>○</v>
      </c>
      <c r="M3" s="11">
        <v>4</v>
      </c>
      <c r="N3" s="10">
        <v>12</v>
      </c>
      <c r="O3" s="5" t="str">
        <f>IF(N3="","",IF(N3=P3,"△",IF(N3&gt;P3,"○","●")))</f>
        <v>○</v>
      </c>
      <c r="P3" s="11">
        <v>0</v>
      </c>
      <c r="Q3" s="10">
        <v>8</v>
      </c>
      <c r="R3" s="5" t="str">
        <f>IF(Q3="","",IF(Q3=S3,"△",IF(Q3&gt;S3,"○","●")))</f>
        <v>○</v>
      </c>
      <c r="S3" s="11">
        <v>1</v>
      </c>
      <c r="T3" s="13">
        <f t="shared" si="0"/>
        <v>5</v>
      </c>
      <c r="U3" s="14">
        <f t="shared" si="1"/>
        <v>5</v>
      </c>
      <c r="V3" s="14">
        <f t="shared" si="2"/>
        <v>0</v>
      </c>
      <c r="W3" s="14">
        <f t="shared" si="3"/>
        <v>0</v>
      </c>
      <c r="X3" s="6">
        <f t="shared" si="4"/>
        <v>31</v>
      </c>
      <c r="Y3" s="6">
        <f t="shared" si="5"/>
        <v>8</v>
      </c>
      <c r="Z3" s="7">
        <f t="shared" si="6"/>
        <v>23</v>
      </c>
    </row>
    <row r="4" spans="1:26" ht="75.75" customHeight="1">
      <c r="A4" s="4" t="str">
        <f>H1</f>
        <v>柏ドリームス</v>
      </c>
      <c r="B4" s="10">
        <v>0</v>
      </c>
      <c r="C4" s="5" t="str">
        <f>IF(B4="","",IF(B4=D4,"△",IF(B4&gt;D4,"○","●")))</f>
        <v>●</v>
      </c>
      <c r="D4" s="11">
        <v>8</v>
      </c>
      <c r="E4" s="10">
        <v>1</v>
      </c>
      <c r="F4" s="5" t="str">
        <f>IF(E4="","",IF(E4=G4,"△",IF(E4&gt;G4,"○","●")))</f>
        <v>●</v>
      </c>
      <c r="G4" s="11">
        <v>2</v>
      </c>
      <c r="H4" s="155"/>
      <c r="I4" s="156"/>
      <c r="J4" s="157"/>
      <c r="K4" s="10">
        <v>3</v>
      </c>
      <c r="L4" s="5" t="str">
        <f>IF(K4="","",IF(K4=M4,"△",IF(K4&gt;M4,"○","●")))</f>
        <v>△</v>
      </c>
      <c r="M4" s="11">
        <v>3</v>
      </c>
      <c r="N4" s="10">
        <v>17</v>
      </c>
      <c r="O4" s="5" t="str">
        <f>IF(N4="","",IF(N4=P4,"△",IF(N4&gt;P4,"○","●")))</f>
        <v>○</v>
      </c>
      <c r="P4" s="11">
        <v>0</v>
      </c>
      <c r="Q4" s="10">
        <v>10</v>
      </c>
      <c r="R4" s="5" t="str">
        <f>IF(Q4="","",IF(Q4=S4,"△",IF(Q4&gt;S4,"○","●")))</f>
        <v>○</v>
      </c>
      <c r="S4" s="11">
        <v>3</v>
      </c>
      <c r="T4" s="13">
        <f t="shared" si="0"/>
        <v>5</v>
      </c>
      <c r="U4" s="14">
        <f t="shared" si="1"/>
        <v>2</v>
      </c>
      <c r="V4" s="14">
        <f t="shared" si="2"/>
        <v>2</v>
      </c>
      <c r="W4" s="14">
        <f t="shared" si="3"/>
        <v>1</v>
      </c>
      <c r="X4" s="6">
        <f t="shared" si="4"/>
        <v>31</v>
      </c>
      <c r="Y4" s="6">
        <f t="shared" si="5"/>
        <v>16</v>
      </c>
      <c r="Z4" s="7">
        <f t="shared" si="6"/>
        <v>15</v>
      </c>
    </row>
    <row r="5" spans="1:26" ht="75.75" customHeight="1">
      <c r="A5" s="4" t="str">
        <f>K1</f>
        <v>流山マリーンズ</v>
      </c>
      <c r="B5" s="10">
        <v>5</v>
      </c>
      <c r="C5" s="5" t="str">
        <f>IF(B5="","",IF(B5=D5,"△",IF(B5&gt;D5,"○","●")))</f>
        <v>●</v>
      </c>
      <c r="D5" s="11">
        <v>7</v>
      </c>
      <c r="E5" s="10">
        <v>4</v>
      </c>
      <c r="F5" s="5" t="str">
        <f>IF(E5="","",IF(E5=G5,"△",IF(E5&gt;G5,"○","●")))</f>
        <v>●</v>
      </c>
      <c r="G5" s="11">
        <v>6</v>
      </c>
      <c r="H5" s="10">
        <v>3</v>
      </c>
      <c r="I5" s="5" t="str">
        <f>IF(H5="","",IF(H5=J5,"△",IF(H5&gt;J5,"○","●")))</f>
        <v>△</v>
      </c>
      <c r="J5" s="11">
        <v>3</v>
      </c>
      <c r="K5" s="155"/>
      <c r="L5" s="156"/>
      <c r="M5" s="157"/>
      <c r="N5" s="10">
        <v>22</v>
      </c>
      <c r="O5" s="5" t="str">
        <f>IF(N5="","",IF(N5=P5,"△",IF(N5&gt;P5,"○","●")))</f>
        <v>○</v>
      </c>
      <c r="P5" s="11">
        <v>3</v>
      </c>
      <c r="Q5" s="10">
        <v>20</v>
      </c>
      <c r="R5" s="5" t="str">
        <f>IF(Q5="","",IF(Q5=S5,"△",IF(Q5&gt;S5,"○","●")))</f>
        <v>○</v>
      </c>
      <c r="S5" s="11">
        <v>4</v>
      </c>
      <c r="T5" s="13">
        <f t="shared" si="0"/>
        <v>5</v>
      </c>
      <c r="U5" s="14">
        <f t="shared" si="1"/>
        <v>2</v>
      </c>
      <c r="V5" s="14">
        <f t="shared" si="2"/>
        <v>2</v>
      </c>
      <c r="W5" s="14">
        <f t="shared" si="3"/>
        <v>1</v>
      </c>
      <c r="X5" s="6">
        <f t="shared" si="4"/>
        <v>54</v>
      </c>
      <c r="Y5" s="6">
        <f t="shared" si="5"/>
        <v>23</v>
      </c>
      <c r="Z5" s="7">
        <f t="shared" si="6"/>
        <v>31</v>
      </c>
    </row>
    <row r="6" spans="1:26" ht="75.75" customHeight="1">
      <c r="A6" s="4" t="str">
        <f>N1</f>
        <v>大和田レッズ</v>
      </c>
      <c r="B6" s="10">
        <v>1</v>
      </c>
      <c r="C6" s="5" t="str">
        <f>IF(B6="","",IF(B6=D6,"△",IF(B6&gt;D6,"○","●")))</f>
        <v>●</v>
      </c>
      <c r="D6" s="11">
        <v>15</v>
      </c>
      <c r="E6" s="10">
        <v>0</v>
      </c>
      <c r="F6" s="5" t="str">
        <f>IF(E6="","",IF(E6=G6,"△",IF(E6&gt;G6,"○","●")))</f>
        <v>●</v>
      </c>
      <c r="G6" s="11">
        <v>12</v>
      </c>
      <c r="H6" s="10">
        <v>0</v>
      </c>
      <c r="I6" s="5" t="str">
        <f>IF(H6="","",IF(H6=J6,"△",IF(H6&gt;J6,"○","●")))</f>
        <v>●</v>
      </c>
      <c r="J6" s="11">
        <v>17</v>
      </c>
      <c r="K6" s="10">
        <v>3</v>
      </c>
      <c r="L6" s="5" t="str">
        <f>IF(K6="","",IF(K6=M6,"△",IF(K6&gt;M6,"○","●")))</f>
        <v>●</v>
      </c>
      <c r="M6" s="11">
        <v>22</v>
      </c>
      <c r="N6" s="155"/>
      <c r="O6" s="156"/>
      <c r="P6" s="157"/>
      <c r="Q6" s="10">
        <v>2</v>
      </c>
      <c r="R6" s="5" t="str">
        <f>IF(Q6="","",IF(Q6=S6,"△",IF(Q6&gt;S6,"○","●")))</f>
        <v>●</v>
      </c>
      <c r="S6" s="11">
        <v>10</v>
      </c>
      <c r="T6" s="13">
        <f t="shared" si="0"/>
        <v>5</v>
      </c>
      <c r="U6" s="14">
        <f t="shared" si="1"/>
        <v>0</v>
      </c>
      <c r="V6" s="14">
        <f t="shared" si="2"/>
        <v>5</v>
      </c>
      <c r="W6" s="14">
        <f t="shared" si="3"/>
        <v>0</v>
      </c>
      <c r="X6" s="6">
        <f t="shared" si="4"/>
        <v>6</v>
      </c>
      <c r="Y6" s="6">
        <f t="shared" si="5"/>
        <v>76</v>
      </c>
      <c r="Z6" s="7">
        <f t="shared" si="6"/>
        <v>-70</v>
      </c>
    </row>
    <row r="7" spans="1:26" ht="75.75" customHeight="1">
      <c r="A7" s="4" t="str">
        <f>Q1</f>
        <v>新松戸リトルベアーズ</v>
      </c>
      <c r="B7" s="10">
        <v>1</v>
      </c>
      <c r="C7" s="5" t="str">
        <f>IF(B7="","",IF(B7=D7,"△",IF(B7&gt;D7,"○","●")))</f>
        <v>●</v>
      </c>
      <c r="D7" s="11">
        <v>3</v>
      </c>
      <c r="E7" s="10">
        <v>1</v>
      </c>
      <c r="F7" s="5" t="str">
        <f>IF(E7="","",IF(E7=G7,"△",IF(E7&gt;G7,"○","●")))</f>
        <v>●</v>
      </c>
      <c r="G7" s="11">
        <v>8</v>
      </c>
      <c r="H7" s="10">
        <v>3</v>
      </c>
      <c r="I7" s="5" t="str">
        <f>IF(H7="","",IF(H7=J7,"△",IF(H7&gt;J7,"○","●")))</f>
        <v>●</v>
      </c>
      <c r="J7" s="11">
        <v>10</v>
      </c>
      <c r="K7" s="10">
        <v>4</v>
      </c>
      <c r="L7" s="5" t="str">
        <f>IF(K7="","",IF(K7=M7,"△",IF(K7&gt;M7,"○","●")))</f>
        <v>●</v>
      </c>
      <c r="M7" s="11">
        <v>20</v>
      </c>
      <c r="N7" s="10">
        <v>10</v>
      </c>
      <c r="O7" s="5" t="str">
        <f>IF(N7="","",IF(N7=P7,"△",IF(N7&gt;P7,"○","●")))</f>
        <v>○</v>
      </c>
      <c r="P7" s="11">
        <v>2</v>
      </c>
      <c r="Q7" s="155"/>
      <c r="R7" s="156"/>
      <c r="S7" s="157"/>
      <c r="T7" s="13">
        <f t="shared" si="0"/>
        <v>5</v>
      </c>
      <c r="U7" s="14">
        <f t="shared" si="1"/>
        <v>1</v>
      </c>
      <c r="V7" s="14">
        <f t="shared" si="2"/>
        <v>4</v>
      </c>
      <c r="W7" s="14">
        <f t="shared" si="3"/>
        <v>0</v>
      </c>
      <c r="X7" s="6">
        <f t="shared" si="4"/>
        <v>19</v>
      </c>
      <c r="Y7" s="6">
        <f t="shared" si="5"/>
        <v>43</v>
      </c>
      <c r="Z7" s="7">
        <f t="shared" si="6"/>
        <v>-24</v>
      </c>
    </row>
  </sheetData>
  <sheetProtection/>
  <mergeCells count="12">
    <mergeCell ref="K5:M5"/>
    <mergeCell ref="N6:P6"/>
    <mergeCell ref="Q7:S7"/>
    <mergeCell ref="Q1:S1"/>
    <mergeCell ref="H4:J4"/>
    <mergeCell ref="B2:D2"/>
    <mergeCell ref="E3:G3"/>
    <mergeCell ref="N1:P1"/>
    <mergeCell ref="B1:D1"/>
    <mergeCell ref="E1:G1"/>
    <mergeCell ref="H1:J1"/>
    <mergeCell ref="K1:M1"/>
  </mergeCells>
  <dataValidations count="2">
    <dataValidation allowBlank="1" showInputMessage="1" showErrorMessage="1" imeMode="hiragana" sqref="A2:A7 R8:R65536 I5:I65536 O7:O65536 F4:F65536 L6:L65536 L1:L4 F1:F2 O1:O5 I1:I3 R1:R6 C1 C3:C65536"/>
    <dataValidation allowBlank="1" showInputMessage="1" showErrorMessage="1" imeMode="off" sqref="T2:Z7 S2:S6 B2:B7 G4:G7 J5:J7 D3:D7 P7 H2:H7 G2 E2:E7 K2:K7 J2:J3 Q2:Q7 P2:P5 N2:N7 M2:M4 M6:M7"/>
  </dataValidations>
  <printOptions horizontalCentered="1"/>
  <pageMargins left="0.3937007874015748" right="0.3937007874015748" top="0.8" bottom="0.5118110236220472" header="0.36" footer="0.1968503937007874"/>
  <pageSetup fitToHeight="1" fitToWidth="1" horizontalDpi="600" verticalDpi="600" orientation="landscape" paperSize="9" r:id="rId1"/>
  <headerFooter alignWithMargins="0">
    <oddHeader>&amp;L&amp;24第27回カリフ・マルエス杯（Ｋブロック）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C8"/>
  <sheetViews>
    <sheetView workbookViewId="0" topLeftCell="A1">
      <selection activeCell="A1" sqref="A1"/>
    </sheetView>
  </sheetViews>
  <sheetFormatPr defaultColWidth="8.796875" defaultRowHeight="17.25"/>
  <cols>
    <col min="1" max="1" width="13.296875" style="8" customWidth="1"/>
    <col min="2" max="2" width="3.09765625" style="8" customWidth="1"/>
    <col min="3" max="3" width="3.09765625" style="12" customWidth="1"/>
    <col min="4" max="5" width="3.09765625" style="8" customWidth="1"/>
    <col min="6" max="6" width="3.09765625" style="12" customWidth="1"/>
    <col min="7" max="8" width="3.09765625" style="8" customWidth="1"/>
    <col min="9" max="9" width="3.09765625" style="12" customWidth="1"/>
    <col min="10" max="11" width="3.09765625" style="8" customWidth="1"/>
    <col min="12" max="12" width="3.09765625" style="12" customWidth="1"/>
    <col min="13" max="14" width="3.09765625" style="8" customWidth="1"/>
    <col min="15" max="15" width="3.09765625" style="12" customWidth="1"/>
    <col min="16" max="17" width="3.09765625" style="8" customWidth="1"/>
    <col min="18" max="18" width="3.09765625" style="12" customWidth="1"/>
    <col min="19" max="20" width="3.09765625" style="8" customWidth="1"/>
    <col min="21" max="21" width="3.09765625" style="12" customWidth="1"/>
    <col min="22" max="22" width="3.09765625" style="8" customWidth="1"/>
    <col min="23" max="29" width="5.69921875" style="8" customWidth="1"/>
    <col min="30" max="16384" width="8.796875" style="8" customWidth="1"/>
  </cols>
  <sheetData>
    <row r="1" spans="1:29" ht="23.25" customHeight="1">
      <c r="A1" s="35" t="str">
        <f>IF(SUM(W2:W8)=42,"対戦終了",IF(SUM(W2:W8)&gt;0,SUM(W2:W8)/2/21,"　"))</f>
        <v>対戦終了</v>
      </c>
      <c r="B1" s="158" t="str">
        <f>'ﾌﾞﾛｯｸ別'!G22</f>
        <v>サンスパッツ</v>
      </c>
      <c r="C1" s="158"/>
      <c r="D1" s="158"/>
      <c r="E1" s="158" t="str">
        <f>'ﾌﾞﾛｯｸ別'!G23</f>
        <v>新柏ツインズ</v>
      </c>
      <c r="F1" s="158"/>
      <c r="G1" s="158"/>
      <c r="H1" s="158" t="str">
        <f>'ﾌﾞﾛｯｸ別'!G24</f>
        <v>七次台ジャガーズ</v>
      </c>
      <c r="I1" s="158"/>
      <c r="J1" s="158"/>
      <c r="K1" s="158" t="str">
        <f>'ﾌﾞﾛｯｸ別'!G25</f>
        <v>流山ホークス</v>
      </c>
      <c r="L1" s="158"/>
      <c r="M1" s="158"/>
      <c r="N1" s="158" t="str">
        <f>'ﾌﾞﾛｯｸ別'!G26</f>
        <v>東新田ユニオンズ</v>
      </c>
      <c r="O1" s="158"/>
      <c r="P1" s="158"/>
      <c r="Q1" s="158" t="str">
        <f>'ﾌﾞﾛｯｸ別'!G27</f>
        <v>にしくぼフェニックス</v>
      </c>
      <c r="R1" s="158"/>
      <c r="S1" s="158"/>
      <c r="T1" s="158" t="str">
        <f>'ﾌﾞﾛｯｸ別'!G28</f>
        <v>大塚バッファローズ</v>
      </c>
      <c r="U1" s="158"/>
      <c r="V1" s="158"/>
      <c r="W1" s="2" t="s">
        <v>8</v>
      </c>
      <c r="X1" s="2" t="s">
        <v>9</v>
      </c>
      <c r="Y1" s="2" t="s">
        <v>10</v>
      </c>
      <c r="Z1" s="2" t="s">
        <v>11</v>
      </c>
      <c r="AA1" s="2" t="s">
        <v>12</v>
      </c>
      <c r="AB1" s="2" t="s">
        <v>13</v>
      </c>
      <c r="AC1" s="2" t="s">
        <v>14</v>
      </c>
    </row>
    <row r="2" spans="1:29" ht="75.75" customHeight="1">
      <c r="A2" s="4" t="str">
        <f>B1</f>
        <v>サンスパッツ</v>
      </c>
      <c r="B2" s="155"/>
      <c r="C2" s="156"/>
      <c r="D2" s="157"/>
      <c r="E2" s="10">
        <v>5</v>
      </c>
      <c r="F2" s="5" t="str">
        <f>IF(E2="","",IF(E2=G2,"△",IF(E2&gt;G2,"○","●")))</f>
        <v>○</v>
      </c>
      <c r="G2" s="11">
        <v>3</v>
      </c>
      <c r="H2" s="10">
        <v>6</v>
      </c>
      <c r="I2" s="5" t="str">
        <f>IF(H2="","",IF(H2=J2,"△",IF(H2&gt;J2,"○","●")))</f>
        <v>○</v>
      </c>
      <c r="J2" s="11">
        <v>5</v>
      </c>
      <c r="K2" s="10">
        <v>5</v>
      </c>
      <c r="L2" s="5" t="str">
        <f>IF(K2="","",IF(K2=M2,"△",IF(K2&gt;M2,"○","●")))</f>
        <v>○</v>
      </c>
      <c r="M2" s="11">
        <v>0</v>
      </c>
      <c r="N2" s="10">
        <v>15</v>
      </c>
      <c r="O2" s="5" t="str">
        <f>IF(N2="","",IF(N2=P2,"△",IF(N2&gt;P2,"○","●")))</f>
        <v>○</v>
      </c>
      <c r="P2" s="11">
        <v>1</v>
      </c>
      <c r="Q2" s="10">
        <v>2</v>
      </c>
      <c r="R2" s="5" t="str">
        <f>IF(Q2="","",IF(Q2=S2,"△",IF(Q2&gt;S2,"○","●")))</f>
        <v>●</v>
      </c>
      <c r="S2" s="11">
        <v>3</v>
      </c>
      <c r="T2" s="10">
        <v>6</v>
      </c>
      <c r="U2" s="5" t="str">
        <f aca="true" t="shared" si="0" ref="U2:U7">IF(T2="","",IF(T2=V2,"△",IF(T2&gt;V2,"○","●")))</f>
        <v>○</v>
      </c>
      <c r="V2" s="11">
        <v>3</v>
      </c>
      <c r="W2" s="13">
        <f>SUM(X2:Z2)</f>
        <v>6</v>
      </c>
      <c r="X2" s="14">
        <f>COUNTIF($B2:$V2,"○")</f>
        <v>5</v>
      </c>
      <c r="Y2" s="14">
        <f>COUNTIF($B2:$V2,"●")</f>
        <v>1</v>
      </c>
      <c r="Z2" s="14">
        <f>COUNTIF($B2:$V2,"△")</f>
        <v>0</v>
      </c>
      <c r="AA2" s="6">
        <f>B2+E2+H2+K2+N2+Q2+T2</f>
        <v>39</v>
      </c>
      <c r="AB2" s="6">
        <f>D2+G2+J2+M2+P2+S2+V2</f>
        <v>15</v>
      </c>
      <c r="AC2" s="7">
        <f>AA2-AB2</f>
        <v>24</v>
      </c>
    </row>
    <row r="3" spans="1:29" ht="75.75" customHeight="1">
      <c r="A3" s="4" t="str">
        <f>E1</f>
        <v>新柏ツインズ</v>
      </c>
      <c r="B3" s="10">
        <v>3</v>
      </c>
      <c r="C3" s="5" t="str">
        <f aca="true" t="shared" si="1" ref="C3:C8">IF(B3="","",IF(B3=D3,"△",IF(B3&gt;D3,"○","●")))</f>
        <v>●</v>
      </c>
      <c r="D3" s="11">
        <v>5</v>
      </c>
      <c r="E3" s="155"/>
      <c r="F3" s="156"/>
      <c r="G3" s="157"/>
      <c r="H3" s="10">
        <v>9</v>
      </c>
      <c r="I3" s="5" t="str">
        <f>IF(H3="","",IF(H3=J3,"△",IF(H3&gt;J3,"○","●")))</f>
        <v>○</v>
      </c>
      <c r="J3" s="11">
        <v>4</v>
      </c>
      <c r="K3" s="10">
        <v>5</v>
      </c>
      <c r="L3" s="5" t="str">
        <f>IF(K3="","",IF(K3=M3,"△",IF(K3&gt;M3,"○","●")))</f>
        <v>△</v>
      </c>
      <c r="M3" s="11">
        <v>5</v>
      </c>
      <c r="N3" s="10">
        <v>14</v>
      </c>
      <c r="O3" s="5" t="str">
        <f>IF(N3="","",IF(N3=P3,"△",IF(N3&gt;P3,"○","●")))</f>
        <v>○</v>
      </c>
      <c r="P3" s="11">
        <v>0</v>
      </c>
      <c r="Q3" s="10">
        <v>10</v>
      </c>
      <c r="R3" s="5" t="str">
        <f>IF(Q3="","",IF(Q3=S3,"△",IF(Q3&gt;S3,"○","●")))</f>
        <v>○</v>
      </c>
      <c r="S3" s="11">
        <v>4</v>
      </c>
      <c r="T3" s="10">
        <v>4</v>
      </c>
      <c r="U3" s="5" t="str">
        <f t="shared" si="0"/>
        <v>●</v>
      </c>
      <c r="V3" s="11">
        <v>10</v>
      </c>
      <c r="W3" s="13">
        <f aca="true" t="shared" si="2" ref="W3:W8">SUM(X3:Z3)</f>
        <v>6</v>
      </c>
      <c r="X3" s="14">
        <f aca="true" t="shared" si="3" ref="X3:X8">COUNTIF($B3:$V3,"○")</f>
        <v>3</v>
      </c>
      <c r="Y3" s="14">
        <f aca="true" t="shared" si="4" ref="Y3:Y8">COUNTIF($B3:$V3,"●")</f>
        <v>2</v>
      </c>
      <c r="Z3" s="14">
        <f aca="true" t="shared" si="5" ref="Z3:Z8">COUNTIF($B3:$V3,"△")</f>
        <v>1</v>
      </c>
      <c r="AA3" s="6">
        <f aca="true" t="shared" si="6" ref="AA3:AA8">B3+E3+H3+K3+N3+Q3+T3</f>
        <v>45</v>
      </c>
      <c r="AB3" s="6">
        <f aca="true" t="shared" si="7" ref="AB3:AB8">D3+G3+J3+M3+P3+S3+V3</f>
        <v>28</v>
      </c>
      <c r="AC3" s="7">
        <f aca="true" t="shared" si="8" ref="AC3:AC8">AA3-AB3</f>
        <v>17</v>
      </c>
    </row>
    <row r="4" spans="1:29" ht="75.75" customHeight="1">
      <c r="A4" s="4" t="str">
        <f>H1</f>
        <v>七次台ジャガーズ</v>
      </c>
      <c r="B4" s="10">
        <v>5</v>
      </c>
      <c r="C4" s="5" t="str">
        <f t="shared" si="1"/>
        <v>●</v>
      </c>
      <c r="D4" s="11">
        <v>6</v>
      </c>
      <c r="E4" s="10">
        <v>4</v>
      </c>
      <c r="F4" s="5" t="str">
        <f>IF(E4="","",IF(E4=G4,"△",IF(E4&gt;G4,"○","●")))</f>
        <v>●</v>
      </c>
      <c r="G4" s="11">
        <v>9</v>
      </c>
      <c r="H4" s="155"/>
      <c r="I4" s="156"/>
      <c r="J4" s="157"/>
      <c r="K4" s="10">
        <v>2</v>
      </c>
      <c r="L4" s="5" t="str">
        <f>IF(K4="","",IF(K4=M4,"△",IF(K4&gt;M4,"○","●")))</f>
        <v>●</v>
      </c>
      <c r="M4" s="11">
        <v>10</v>
      </c>
      <c r="N4" s="10">
        <v>10</v>
      </c>
      <c r="O4" s="5" t="str">
        <f>IF(N4="","",IF(N4=P4,"△",IF(N4&gt;P4,"○","●")))</f>
        <v>○</v>
      </c>
      <c r="P4" s="11">
        <v>5</v>
      </c>
      <c r="Q4" s="10">
        <v>2</v>
      </c>
      <c r="R4" s="5" t="str">
        <f>IF(Q4="","",IF(Q4=S4,"△",IF(Q4&gt;S4,"○","●")))</f>
        <v>●</v>
      </c>
      <c r="S4" s="11">
        <v>3</v>
      </c>
      <c r="T4" s="10">
        <v>1</v>
      </c>
      <c r="U4" s="5" t="str">
        <f t="shared" si="0"/>
        <v>●</v>
      </c>
      <c r="V4" s="11">
        <v>12</v>
      </c>
      <c r="W4" s="13">
        <f t="shared" si="2"/>
        <v>6</v>
      </c>
      <c r="X4" s="14">
        <f t="shared" si="3"/>
        <v>1</v>
      </c>
      <c r="Y4" s="14">
        <f t="shared" si="4"/>
        <v>5</v>
      </c>
      <c r="Z4" s="14">
        <f t="shared" si="5"/>
        <v>0</v>
      </c>
      <c r="AA4" s="6">
        <f t="shared" si="6"/>
        <v>24</v>
      </c>
      <c r="AB4" s="6">
        <f t="shared" si="7"/>
        <v>45</v>
      </c>
      <c r="AC4" s="7">
        <f t="shared" si="8"/>
        <v>-21</v>
      </c>
    </row>
    <row r="5" spans="1:29" ht="75.75" customHeight="1">
      <c r="A5" s="4" t="str">
        <f>K1</f>
        <v>流山ホークス</v>
      </c>
      <c r="B5" s="10">
        <v>0</v>
      </c>
      <c r="C5" s="5" t="str">
        <f t="shared" si="1"/>
        <v>●</v>
      </c>
      <c r="D5" s="11">
        <v>5</v>
      </c>
      <c r="E5" s="10">
        <v>5</v>
      </c>
      <c r="F5" s="5" t="str">
        <f>IF(E5="","",IF(E5=G5,"△",IF(E5&gt;G5,"○","●")))</f>
        <v>△</v>
      </c>
      <c r="G5" s="11">
        <v>5</v>
      </c>
      <c r="H5" s="10">
        <v>10</v>
      </c>
      <c r="I5" s="5" t="str">
        <f>IF(H5="","",IF(H5=J5,"△",IF(H5&gt;J5,"○","●")))</f>
        <v>○</v>
      </c>
      <c r="J5" s="11">
        <v>2</v>
      </c>
      <c r="K5" s="155"/>
      <c r="L5" s="156"/>
      <c r="M5" s="157"/>
      <c r="N5" s="10">
        <v>21</v>
      </c>
      <c r="O5" s="5" t="str">
        <f>IF(N5="","",IF(N5=P5,"△",IF(N5&gt;P5,"○","●")))</f>
        <v>○</v>
      </c>
      <c r="P5" s="11">
        <v>1</v>
      </c>
      <c r="Q5" s="10">
        <v>1</v>
      </c>
      <c r="R5" s="5" t="str">
        <f>IF(Q5="","",IF(Q5=S5,"△",IF(Q5&gt;S5,"○","●")))</f>
        <v>●</v>
      </c>
      <c r="S5" s="11">
        <v>2</v>
      </c>
      <c r="T5" s="10">
        <v>17</v>
      </c>
      <c r="U5" s="5" t="str">
        <f t="shared" si="0"/>
        <v>○</v>
      </c>
      <c r="V5" s="11">
        <v>0</v>
      </c>
      <c r="W5" s="13">
        <f t="shared" si="2"/>
        <v>6</v>
      </c>
      <c r="X5" s="14">
        <f t="shared" si="3"/>
        <v>3</v>
      </c>
      <c r="Y5" s="14">
        <f t="shared" si="4"/>
        <v>2</v>
      </c>
      <c r="Z5" s="14">
        <f t="shared" si="5"/>
        <v>1</v>
      </c>
      <c r="AA5" s="6">
        <f t="shared" si="6"/>
        <v>54</v>
      </c>
      <c r="AB5" s="6">
        <f t="shared" si="7"/>
        <v>15</v>
      </c>
      <c r="AC5" s="7">
        <f t="shared" si="8"/>
        <v>39</v>
      </c>
    </row>
    <row r="6" spans="1:29" ht="75.75" customHeight="1">
      <c r="A6" s="4" t="str">
        <f>N1</f>
        <v>東新田ユニオンズ</v>
      </c>
      <c r="B6" s="10">
        <v>1</v>
      </c>
      <c r="C6" s="5" t="str">
        <f t="shared" si="1"/>
        <v>●</v>
      </c>
      <c r="D6" s="11">
        <v>15</v>
      </c>
      <c r="E6" s="10">
        <v>0</v>
      </c>
      <c r="F6" s="5" t="str">
        <f>IF(E6="","",IF(E6=G6,"△",IF(E6&gt;G6,"○","●")))</f>
        <v>●</v>
      </c>
      <c r="G6" s="11">
        <v>14</v>
      </c>
      <c r="H6" s="10">
        <v>5</v>
      </c>
      <c r="I6" s="5" t="str">
        <f>IF(H6="","",IF(H6=J6,"△",IF(H6&gt;J6,"○","●")))</f>
        <v>●</v>
      </c>
      <c r="J6" s="11">
        <v>10</v>
      </c>
      <c r="K6" s="10">
        <v>1</v>
      </c>
      <c r="L6" s="5" t="str">
        <f>IF(K6="","",IF(K6=M6,"△",IF(K6&gt;M6,"○","●")))</f>
        <v>●</v>
      </c>
      <c r="M6" s="11">
        <v>21</v>
      </c>
      <c r="N6" s="155"/>
      <c r="O6" s="156"/>
      <c r="P6" s="157"/>
      <c r="Q6" s="10">
        <v>1</v>
      </c>
      <c r="R6" s="5" t="str">
        <f>IF(Q6="","",IF(Q6=S6,"△",IF(Q6&gt;S6,"○","●")))</f>
        <v>●</v>
      </c>
      <c r="S6" s="11">
        <v>10</v>
      </c>
      <c r="T6" s="10">
        <v>4</v>
      </c>
      <c r="U6" s="5" t="str">
        <f t="shared" si="0"/>
        <v>●</v>
      </c>
      <c r="V6" s="11">
        <v>11</v>
      </c>
      <c r="W6" s="13">
        <f t="shared" si="2"/>
        <v>6</v>
      </c>
      <c r="X6" s="14">
        <f t="shared" si="3"/>
        <v>0</v>
      </c>
      <c r="Y6" s="14">
        <f t="shared" si="4"/>
        <v>6</v>
      </c>
      <c r="Z6" s="14">
        <f t="shared" si="5"/>
        <v>0</v>
      </c>
      <c r="AA6" s="6">
        <f t="shared" si="6"/>
        <v>12</v>
      </c>
      <c r="AB6" s="6">
        <f t="shared" si="7"/>
        <v>81</v>
      </c>
      <c r="AC6" s="7">
        <f t="shared" si="8"/>
        <v>-69</v>
      </c>
    </row>
    <row r="7" spans="1:29" ht="75.75" customHeight="1">
      <c r="A7" s="4" t="str">
        <f>Q1</f>
        <v>にしくぼフェニックス</v>
      </c>
      <c r="B7" s="10">
        <v>3</v>
      </c>
      <c r="C7" s="5" t="str">
        <f t="shared" si="1"/>
        <v>○</v>
      </c>
      <c r="D7" s="11">
        <v>2</v>
      </c>
      <c r="E7" s="10">
        <v>4</v>
      </c>
      <c r="F7" s="5" t="str">
        <f>IF(E7="","",IF(E7=G7,"△",IF(E7&gt;G7,"○","●")))</f>
        <v>●</v>
      </c>
      <c r="G7" s="11">
        <v>10</v>
      </c>
      <c r="H7" s="10">
        <v>3</v>
      </c>
      <c r="I7" s="5" t="str">
        <f>IF(H7="","",IF(H7=J7,"△",IF(H7&gt;J7,"○","●")))</f>
        <v>○</v>
      </c>
      <c r="J7" s="11">
        <v>2</v>
      </c>
      <c r="K7" s="10">
        <v>2</v>
      </c>
      <c r="L7" s="5" t="str">
        <f>IF(K7="","",IF(K7=M7,"△",IF(K7&gt;M7,"○","●")))</f>
        <v>○</v>
      </c>
      <c r="M7" s="11">
        <v>1</v>
      </c>
      <c r="N7" s="10">
        <v>10</v>
      </c>
      <c r="O7" s="5" t="str">
        <f>IF(N7="","",IF(N7=P7,"△",IF(N7&gt;P7,"○","●")))</f>
        <v>○</v>
      </c>
      <c r="P7" s="11">
        <v>1</v>
      </c>
      <c r="Q7" s="155"/>
      <c r="R7" s="156"/>
      <c r="S7" s="157"/>
      <c r="T7" s="10">
        <v>9</v>
      </c>
      <c r="U7" s="5" t="str">
        <f t="shared" si="0"/>
        <v>○</v>
      </c>
      <c r="V7" s="11">
        <v>1</v>
      </c>
      <c r="W7" s="13">
        <f t="shared" si="2"/>
        <v>6</v>
      </c>
      <c r="X7" s="14">
        <f t="shared" si="3"/>
        <v>5</v>
      </c>
      <c r="Y7" s="14">
        <f t="shared" si="4"/>
        <v>1</v>
      </c>
      <c r="Z7" s="14">
        <f t="shared" si="5"/>
        <v>0</v>
      </c>
      <c r="AA7" s="6">
        <f t="shared" si="6"/>
        <v>31</v>
      </c>
      <c r="AB7" s="6">
        <f t="shared" si="7"/>
        <v>17</v>
      </c>
      <c r="AC7" s="7">
        <f t="shared" si="8"/>
        <v>14</v>
      </c>
    </row>
    <row r="8" spans="1:29" ht="75.75" customHeight="1">
      <c r="A8" s="4" t="str">
        <f>T1</f>
        <v>大塚バッファローズ</v>
      </c>
      <c r="B8" s="10">
        <v>3</v>
      </c>
      <c r="C8" s="5" t="str">
        <f t="shared" si="1"/>
        <v>●</v>
      </c>
      <c r="D8" s="11">
        <v>6</v>
      </c>
      <c r="E8" s="10">
        <v>10</v>
      </c>
      <c r="F8" s="5" t="str">
        <f>IF(E8="","",IF(E8=G8,"△",IF(E8&gt;G8,"○","●")))</f>
        <v>○</v>
      </c>
      <c r="G8" s="11">
        <v>4</v>
      </c>
      <c r="H8" s="10">
        <v>12</v>
      </c>
      <c r="I8" s="5" t="str">
        <f>IF(H8="","",IF(H8=J8,"△",IF(H8&gt;J8,"○","●")))</f>
        <v>○</v>
      </c>
      <c r="J8" s="11">
        <v>1</v>
      </c>
      <c r="K8" s="10">
        <v>0</v>
      </c>
      <c r="L8" s="5" t="str">
        <f>IF(K8="","",IF(K8=M8,"△",IF(K8&gt;M8,"○","●")))</f>
        <v>●</v>
      </c>
      <c r="M8" s="11">
        <v>17</v>
      </c>
      <c r="N8" s="10">
        <v>11</v>
      </c>
      <c r="O8" s="5" t="str">
        <f>IF(N8="","",IF(N8=P8,"△",IF(N8&gt;P8,"○","●")))</f>
        <v>○</v>
      </c>
      <c r="P8" s="11">
        <v>4</v>
      </c>
      <c r="Q8" s="10">
        <v>1</v>
      </c>
      <c r="R8" s="5" t="str">
        <f>IF(Q8="","",IF(Q8=S8,"△",IF(Q8&gt;S8,"○","●")))</f>
        <v>●</v>
      </c>
      <c r="S8" s="11">
        <v>9</v>
      </c>
      <c r="T8" s="155"/>
      <c r="U8" s="156"/>
      <c r="V8" s="157"/>
      <c r="W8" s="13">
        <f t="shared" si="2"/>
        <v>6</v>
      </c>
      <c r="X8" s="14">
        <f t="shared" si="3"/>
        <v>3</v>
      </c>
      <c r="Y8" s="14">
        <f t="shared" si="4"/>
        <v>3</v>
      </c>
      <c r="Z8" s="14">
        <f t="shared" si="5"/>
        <v>0</v>
      </c>
      <c r="AA8" s="6">
        <f t="shared" si="6"/>
        <v>37</v>
      </c>
      <c r="AB8" s="6">
        <f t="shared" si="7"/>
        <v>41</v>
      </c>
      <c r="AC8" s="7">
        <f t="shared" si="8"/>
        <v>-4</v>
      </c>
    </row>
  </sheetData>
  <sheetProtection/>
  <mergeCells count="14">
    <mergeCell ref="T1:V1"/>
    <mergeCell ref="T8:V8"/>
    <mergeCell ref="H4:J4"/>
    <mergeCell ref="B2:D2"/>
    <mergeCell ref="E3:G3"/>
    <mergeCell ref="N1:P1"/>
    <mergeCell ref="B1:D1"/>
    <mergeCell ref="E1:G1"/>
    <mergeCell ref="H1:J1"/>
    <mergeCell ref="K1:M1"/>
    <mergeCell ref="K5:M5"/>
    <mergeCell ref="N6:P6"/>
    <mergeCell ref="Q7:S7"/>
    <mergeCell ref="Q1:S1"/>
  </mergeCells>
  <dataValidations count="2">
    <dataValidation allowBlank="1" showInputMessage="1" showErrorMessage="1" imeMode="hiragana" sqref="A2:A8 R1:R65536 C1:C65536 U1:U65536 L1:L65536 I1:I65536 F1:F65536 O1:O65536"/>
    <dataValidation allowBlank="1" showInputMessage="1" showErrorMessage="1" imeMode="off" sqref="T7 V2:V7 S2:T6 B2:B8 W2:AC8 D2:E8 G2:H8 J2:K8 M2:N8 P2:Q8 S8:T8"/>
  </dataValidations>
  <printOptions horizontalCentered="1"/>
  <pageMargins left="0.2" right="0.2" top="0.83" bottom="0.35" header="0.37" footer="0.1968503937007874"/>
  <pageSetup fitToHeight="1" fitToWidth="1" horizontalDpi="600" verticalDpi="600" orientation="landscape" paperSize="9" scale="96" r:id="rId1"/>
  <headerFooter alignWithMargins="0">
    <oddHeader>&amp;L&amp;24第27回カリフ・マルエス杯（Ｌブロック）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="85" zoomScaleNormal="85" workbookViewId="0" topLeftCell="A1">
      <selection activeCell="A3" sqref="A3"/>
    </sheetView>
  </sheetViews>
  <sheetFormatPr defaultColWidth="8.796875" defaultRowHeight="17.25"/>
  <cols>
    <col min="1" max="1" width="4.5" style="18" bestFit="1" customWidth="1"/>
    <col min="2" max="2" width="21.69921875" style="3" bestFit="1" customWidth="1"/>
    <col min="3" max="9" width="5.69921875" style="3" customWidth="1"/>
    <col min="10" max="10" width="3.5" style="3" customWidth="1"/>
    <col min="11" max="11" width="5.296875" style="18" bestFit="1" customWidth="1"/>
    <col min="12" max="12" width="21.69921875" style="3" bestFit="1" customWidth="1"/>
    <col min="13" max="19" width="5.69921875" style="3" customWidth="1"/>
    <col min="20" max="16384" width="8.796875" style="3" customWidth="1"/>
  </cols>
  <sheetData>
    <row r="1" spans="2:19" ht="17.25">
      <c r="B1" s="149" t="s">
        <v>38</v>
      </c>
      <c r="C1" s="149"/>
      <c r="D1" s="149"/>
      <c r="E1" s="149"/>
      <c r="F1" s="149"/>
      <c r="G1" s="149"/>
      <c r="H1" s="149"/>
      <c r="I1" s="149"/>
      <c r="J1" s="1"/>
      <c r="K1" s="17"/>
      <c r="L1" s="43"/>
      <c r="M1" s="150"/>
      <c r="N1" s="150"/>
      <c r="O1" s="150"/>
      <c r="P1" s="150"/>
      <c r="Q1" s="150"/>
      <c r="R1" s="150"/>
      <c r="S1" s="150"/>
    </row>
    <row r="2" spans="2:19" ht="17.25">
      <c r="B2" s="16"/>
      <c r="C2" s="16"/>
      <c r="D2" s="16"/>
      <c r="E2" s="16"/>
      <c r="F2" s="16"/>
      <c r="G2" s="16"/>
      <c r="H2" s="16"/>
      <c r="I2" s="16"/>
      <c r="J2" s="1"/>
      <c r="K2" s="17"/>
      <c r="L2" s="150" t="s">
        <v>30</v>
      </c>
      <c r="M2" s="151"/>
      <c r="N2" s="151"/>
      <c r="O2" s="151"/>
      <c r="P2" s="151"/>
      <c r="Q2" s="151"/>
      <c r="R2" s="151"/>
      <c r="S2" s="151"/>
    </row>
    <row r="3" spans="1:19" ht="17.25" customHeight="1">
      <c r="A3" s="45" t="s">
        <v>124</v>
      </c>
      <c r="B3" s="38" t="s">
        <v>35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  <c r="H3" s="27" t="s">
        <v>13</v>
      </c>
      <c r="I3" s="27" t="s">
        <v>14</v>
      </c>
      <c r="J3" s="1"/>
      <c r="K3" s="45" t="s">
        <v>124</v>
      </c>
      <c r="L3" s="38" t="s">
        <v>20</v>
      </c>
      <c r="M3" s="27" t="s">
        <v>8</v>
      </c>
      <c r="N3" s="27" t="s">
        <v>9</v>
      </c>
      <c r="O3" s="27" t="s">
        <v>10</v>
      </c>
      <c r="P3" s="27" t="s">
        <v>11</v>
      </c>
      <c r="Q3" s="27" t="s">
        <v>12</v>
      </c>
      <c r="R3" s="27" t="s">
        <v>13</v>
      </c>
      <c r="S3" s="27" t="s">
        <v>14</v>
      </c>
    </row>
    <row r="4" spans="1:19" ht="14.25">
      <c r="A4" s="42"/>
      <c r="B4" s="28" t="str">
        <f>'ﾌﾞﾛｯｸ別'!A4</f>
        <v>新木ファイターズ</v>
      </c>
      <c r="C4" s="23">
        <f>Aﾌﾞﾛｯｸ!W2</f>
        <v>6</v>
      </c>
      <c r="D4" s="23">
        <f>Aﾌﾞﾛｯｸ!X2</f>
        <v>3</v>
      </c>
      <c r="E4" s="23">
        <f>Aﾌﾞﾛｯｸ!Y2</f>
        <v>3</v>
      </c>
      <c r="F4" s="23">
        <f>Aﾌﾞﾛｯｸ!Z2</f>
        <v>0</v>
      </c>
      <c r="G4" s="23">
        <f>Aﾌﾞﾛｯｸ!AA2</f>
        <v>23</v>
      </c>
      <c r="H4" s="23">
        <f>Aﾌﾞﾛｯｸ!AB2</f>
        <v>42</v>
      </c>
      <c r="I4" s="23">
        <f>Aﾌﾞﾛｯｸ!AC2</f>
        <v>-19</v>
      </c>
      <c r="J4" s="24"/>
      <c r="K4" s="42" t="s">
        <v>123</v>
      </c>
      <c r="L4" s="23" t="str">
        <f>'ﾌﾞﾛｯｸ別'!E13</f>
        <v>加賀シャトルズ</v>
      </c>
      <c r="M4" s="23">
        <f>Gﾌﾞﾛｯｸ!T2</f>
        <v>5</v>
      </c>
      <c r="N4" s="23">
        <f>Gﾌﾞﾛｯｸ!U2</f>
        <v>5</v>
      </c>
      <c r="O4" s="23">
        <f>Gﾌﾞﾛｯｸ!V2</f>
        <v>0</v>
      </c>
      <c r="P4" s="23">
        <f>Gﾌﾞﾛｯｸ!W2</f>
        <v>0</v>
      </c>
      <c r="Q4" s="23">
        <f>Gﾌﾞﾛｯｸ!X2</f>
        <v>45</v>
      </c>
      <c r="R4" s="23">
        <f>Gﾌﾞﾛｯｸ!Y2</f>
        <v>10</v>
      </c>
      <c r="S4" s="23">
        <f>Gﾌﾞﾛｯｸ!Z2</f>
        <v>35</v>
      </c>
    </row>
    <row r="5" spans="1:19" ht="14.25">
      <c r="A5" s="42"/>
      <c r="B5" s="28" t="str">
        <f>'ﾌﾞﾛｯｸ別'!A5</f>
        <v>トライスター</v>
      </c>
      <c r="C5" s="23">
        <f>Aﾌﾞﾛｯｸ!W3</f>
        <v>6</v>
      </c>
      <c r="D5" s="23">
        <f>Aﾌﾞﾛｯｸ!X3</f>
        <v>0</v>
      </c>
      <c r="E5" s="23">
        <f>Aﾌﾞﾛｯｸ!Y3</f>
        <v>6</v>
      </c>
      <c r="F5" s="23">
        <f>Aﾌﾞﾛｯｸ!Z3</f>
        <v>0</v>
      </c>
      <c r="G5" s="23">
        <f>Aﾌﾞﾛｯｸ!AA3</f>
        <v>7</v>
      </c>
      <c r="H5" s="23">
        <f>Aﾌﾞﾛｯｸ!AB3</f>
        <v>76</v>
      </c>
      <c r="I5" s="23">
        <f>Aﾌﾞﾛｯｸ!AC3</f>
        <v>-69</v>
      </c>
      <c r="J5" s="24"/>
      <c r="K5" s="42" t="s">
        <v>119</v>
      </c>
      <c r="L5" s="23" t="str">
        <f>'ﾌﾞﾛｯｸ別'!E14</f>
        <v>沼南ファイヤーズ</v>
      </c>
      <c r="M5" s="23">
        <f>Gﾌﾞﾛｯｸ!T3</f>
        <v>5</v>
      </c>
      <c r="N5" s="23">
        <f>Gﾌﾞﾛｯｸ!U3</f>
        <v>4</v>
      </c>
      <c r="O5" s="23">
        <f>Gﾌﾞﾛｯｸ!V3</f>
        <v>1</v>
      </c>
      <c r="P5" s="23">
        <f>Gﾌﾞﾛｯｸ!W3</f>
        <v>0</v>
      </c>
      <c r="Q5" s="23">
        <f>Gﾌﾞﾛｯｸ!X3</f>
        <v>40</v>
      </c>
      <c r="R5" s="23">
        <f>Gﾌﾞﾛｯｸ!Y3</f>
        <v>22</v>
      </c>
      <c r="S5" s="23">
        <f>Gﾌﾞﾛｯｸ!Z3</f>
        <v>18</v>
      </c>
    </row>
    <row r="6" spans="1:19" ht="14.25">
      <c r="A6" s="42"/>
      <c r="B6" s="28" t="str">
        <f>'ﾌﾞﾛｯｸ別'!A6</f>
        <v>千代田ファイターズ</v>
      </c>
      <c r="C6" s="23">
        <f>Aﾌﾞﾛｯｸ!W4</f>
        <v>6</v>
      </c>
      <c r="D6" s="23">
        <f>Aﾌﾞﾛｯｸ!X4</f>
        <v>1</v>
      </c>
      <c r="E6" s="23">
        <f>Aﾌﾞﾛｯｸ!Y4</f>
        <v>5</v>
      </c>
      <c r="F6" s="23">
        <f>Aﾌﾞﾛｯｸ!Z4</f>
        <v>0</v>
      </c>
      <c r="G6" s="23">
        <f>Aﾌﾞﾛｯｸ!AA4</f>
        <v>13</v>
      </c>
      <c r="H6" s="23">
        <f>Aﾌﾞﾛｯｸ!AB4</f>
        <v>40</v>
      </c>
      <c r="I6" s="23">
        <f>Aﾌﾞﾛｯｸ!AC4</f>
        <v>-27</v>
      </c>
      <c r="J6" s="24"/>
      <c r="K6" s="42"/>
      <c r="L6" s="23" t="str">
        <f>'ﾌﾞﾛｯｸ別'!E15</f>
        <v>鰭ヶ崎ジュニアフィンズ</v>
      </c>
      <c r="M6" s="23">
        <f>Gﾌﾞﾛｯｸ!T4</f>
        <v>5</v>
      </c>
      <c r="N6" s="23">
        <f>Gﾌﾞﾛｯｸ!U4</f>
        <v>2</v>
      </c>
      <c r="O6" s="23">
        <f>Gﾌﾞﾛｯｸ!V4</f>
        <v>3</v>
      </c>
      <c r="P6" s="23">
        <f>Gﾌﾞﾛｯｸ!W4</f>
        <v>0</v>
      </c>
      <c r="Q6" s="23">
        <f>Gﾌﾞﾛｯｸ!X4</f>
        <v>32</v>
      </c>
      <c r="R6" s="23">
        <f>Gﾌﾞﾛｯｸ!Y4</f>
        <v>21</v>
      </c>
      <c r="S6" s="23">
        <f>Gﾌﾞﾛｯｸ!Z4</f>
        <v>11</v>
      </c>
    </row>
    <row r="7" spans="1:19" ht="14.25">
      <c r="A7" s="42"/>
      <c r="B7" s="28" t="str">
        <f>'ﾌﾞﾛｯｸ別'!A7</f>
        <v>加岸ベアーズ</v>
      </c>
      <c r="C7" s="23">
        <f>Aﾌﾞﾛｯｸ!W5</f>
        <v>6</v>
      </c>
      <c r="D7" s="23">
        <f>Aﾌﾞﾛｯｸ!X5</f>
        <v>3</v>
      </c>
      <c r="E7" s="23">
        <f>Aﾌﾞﾛｯｸ!Y5</f>
        <v>3</v>
      </c>
      <c r="F7" s="23">
        <f>Aﾌﾞﾛｯｸ!Z5</f>
        <v>0</v>
      </c>
      <c r="G7" s="23">
        <f>Aﾌﾞﾛｯｸ!AA5</f>
        <v>26</v>
      </c>
      <c r="H7" s="23">
        <f>Aﾌﾞﾛｯｸ!AB5</f>
        <v>20</v>
      </c>
      <c r="I7" s="23">
        <f>Aﾌﾞﾛｯｸ!AC5</f>
        <v>6</v>
      </c>
      <c r="J7" s="24"/>
      <c r="K7" s="42"/>
      <c r="L7" s="23" t="str">
        <f>'ﾌﾞﾛｯｸ別'!E16</f>
        <v>関宿バッファローズ</v>
      </c>
      <c r="M7" s="23">
        <f>Gﾌﾞﾛｯｸ!T5</f>
        <v>5</v>
      </c>
      <c r="N7" s="23">
        <f>Gﾌﾞﾛｯｸ!U5</f>
        <v>0</v>
      </c>
      <c r="O7" s="23">
        <f>Gﾌﾞﾛｯｸ!V5</f>
        <v>5</v>
      </c>
      <c r="P7" s="23">
        <f>Gﾌﾞﾛｯｸ!W5</f>
        <v>0</v>
      </c>
      <c r="Q7" s="23">
        <f>Gﾌﾞﾛｯｸ!X5</f>
        <v>11</v>
      </c>
      <c r="R7" s="23">
        <f>Gﾌﾞﾛｯｸ!Y5</f>
        <v>74</v>
      </c>
      <c r="S7" s="23">
        <f>Gﾌﾞﾛｯｸ!Z5</f>
        <v>-63</v>
      </c>
    </row>
    <row r="8" spans="1:19" ht="14.25">
      <c r="A8" s="42"/>
      <c r="B8" s="28" t="str">
        <f>'ﾌﾞﾛｯｸ別'!A8</f>
        <v>南流ファイターズ</v>
      </c>
      <c r="C8" s="23">
        <f>Aﾌﾞﾛｯｸ!W6</f>
        <v>6</v>
      </c>
      <c r="D8" s="23">
        <f>Aﾌﾞﾛｯｸ!X6</f>
        <v>4</v>
      </c>
      <c r="E8" s="23">
        <f>Aﾌﾞﾛｯｸ!Y6</f>
        <v>1</v>
      </c>
      <c r="F8" s="23">
        <f>Aﾌﾞﾛｯｸ!Z6</f>
        <v>1</v>
      </c>
      <c r="G8" s="23">
        <f>Aﾌﾞﾛｯｸ!AA6</f>
        <v>38</v>
      </c>
      <c r="H8" s="23">
        <f>Aﾌﾞﾛｯｸ!AB6</f>
        <v>13</v>
      </c>
      <c r="I8" s="23">
        <f>Aﾌﾞﾛｯｸ!AC6</f>
        <v>25</v>
      </c>
      <c r="J8" s="24"/>
      <c r="K8" s="42"/>
      <c r="L8" s="23" t="str">
        <f>'ﾌﾞﾛｯｸ別'!E17</f>
        <v>八柱サンジュニアーズ</v>
      </c>
      <c r="M8" s="23">
        <f>Gﾌﾞﾛｯｸ!T6</f>
        <v>5</v>
      </c>
      <c r="N8" s="23">
        <f>Gﾌﾞﾛｯｸ!U6</f>
        <v>3</v>
      </c>
      <c r="O8" s="23">
        <f>Gﾌﾞﾛｯｸ!V6</f>
        <v>2</v>
      </c>
      <c r="P8" s="23">
        <f>Gﾌﾞﾛｯｸ!W6</f>
        <v>0</v>
      </c>
      <c r="Q8" s="23">
        <f>Gﾌﾞﾛｯｸ!X6</f>
        <v>29</v>
      </c>
      <c r="R8" s="23">
        <f>Gﾌﾞﾛｯｸ!Y6</f>
        <v>20</v>
      </c>
      <c r="S8" s="23">
        <f>Gﾌﾞﾛｯｸ!Z6</f>
        <v>9</v>
      </c>
    </row>
    <row r="9" spans="1:19" ht="14.25">
      <c r="A9" s="42" t="s">
        <v>119</v>
      </c>
      <c r="B9" s="28" t="str">
        <f>'ﾌﾞﾛｯｸ別'!A9</f>
        <v>野田ドンキーズ</v>
      </c>
      <c r="C9" s="23">
        <f>Aﾌﾞﾛｯｸ!W7</f>
        <v>6</v>
      </c>
      <c r="D9" s="23">
        <f>Aﾌﾞﾛｯｸ!X7</f>
        <v>4</v>
      </c>
      <c r="E9" s="23">
        <f>Aﾌﾞﾛｯｸ!Y7</f>
        <v>1</v>
      </c>
      <c r="F9" s="23">
        <f>Aﾌﾞﾛｯｸ!Z7</f>
        <v>1</v>
      </c>
      <c r="G9" s="23">
        <f>Aﾌﾞﾛｯｸ!AA7</f>
        <v>56</v>
      </c>
      <c r="H9" s="23">
        <f>Aﾌﾞﾛｯｸ!AB7</f>
        <v>9</v>
      </c>
      <c r="I9" s="23">
        <f>Aﾌﾞﾛｯｸ!AC7</f>
        <v>47</v>
      </c>
      <c r="J9" s="24"/>
      <c r="K9" s="42"/>
      <c r="L9" s="23" t="str">
        <f>'ﾌﾞﾛｯｸ別'!E18</f>
        <v>吹上クラブ　コメッツ</v>
      </c>
      <c r="M9" s="23">
        <f>Gﾌﾞﾛｯｸ!T7</f>
        <v>5</v>
      </c>
      <c r="N9" s="23">
        <f>Gﾌﾞﾛｯｸ!U7</f>
        <v>1</v>
      </c>
      <c r="O9" s="23">
        <f>Gﾌﾞﾛｯｸ!V7</f>
        <v>4</v>
      </c>
      <c r="P9" s="23">
        <f>Gﾌﾞﾛｯｸ!W7</f>
        <v>0</v>
      </c>
      <c r="Q9" s="23">
        <f>Gﾌﾞﾛｯｸ!X7</f>
        <v>26</v>
      </c>
      <c r="R9" s="23">
        <f>Gﾌﾞﾛｯｸ!Y7</f>
        <v>36</v>
      </c>
      <c r="S9" s="23">
        <f>Gﾌﾞﾛｯｸ!Z7</f>
        <v>-10</v>
      </c>
    </row>
    <row r="10" spans="1:19" ht="14.25">
      <c r="A10" s="42" t="s">
        <v>119</v>
      </c>
      <c r="B10" s="28" t="str">
        <f>'ﾌﾞﾛｯｸ別'!A10</f>
        <v>小金原ビクトリー</v>
      </c>
      <c r="C10" s="23">
        <f>Aﾌﾞﾛｯｸ!W8</f>
        <v>6</v>
      </c>
      <c r="D10" s="23">
        <f>Aﾌﾞﾛｯｸ!X8</f>
        <v>5</v>
      </c>
      <c r="E10" s="23">
        <f>Aﾌﾞﾛｯｸ!Y8</f>
        <v>1</v>
      </c>
      <c r="F10" s="23">
        <f>Aﾌﾞﾛｯｸ!Z8</f>
        <v>0</v>
      </c>
      <c r="G10" s="23">
        <f>Aﾌﾞﾛｯｸ!AA8</f>
        <v>50</v>
      </c>
      <c r="H10" s="23">
        <f>Aﾌﾞﾛｯｸ!AB8</f>
        <v>13</v>
      </c>
      <c r="I10" s="23">
        <f>Aﾌﾞﾛｯｸ!AC8</f>
        <v>37</v>
      </c>
      <c r="J10" s="24"/>
      <c r="K10" s="42"/>
      <c r="L10" s="23"/>
      <c r="M10" s="23"/>
      <c r="N10" s="23"/>
      <c r="O10" s="23"/>
      <c r="P10" s="23"/>
      <c r="Q10" s="23"/>
      <c r="R10" s="23"/>
      <c r="S10" s="23"/>
    </row>
    <row r="11" spans="1:19" ht="14.25">
      <c r="A11" s="24"/>
      <c r="B11" s="25"/>
      <c r="C11" s="25"/>
      <c r="D11" s="25"/>
      <c r="E11" s="25"/>
      <c r="F11" s="24"/>
      <c r="G11" s="24"/>
      <c r="H11" s="24"/>
      <c r="I11" s="24"/>
      <c r="J11" s="24"/>
      <c r="K11" s="24"/>
      <c r="L11" s="25"/>
      <c r="M11" s="25"/>
      <c r="N11" s="25"/>
      <c r="O11" s="25"/>
      <c r="P11" s="24"/>
      <c r="Q11" s="24"/>
      <c r="R11" s="24"/>
      <c r="S11" s="24"/>
    </row>
    <row r="12" spans="1:19" ht="17.25" customHeight="1">
      <c r="A12" s="39"/>
      <c r="B12" s="36" t="s">
        <v>1</v>
      </c>
      <c r="C12" s="26" t="s">
        <v>8</v>
      </c>
      <c r="D12" s="26" t="s">
        <v>9</v>
      </c>
      <c r="E12" s="26" t="s">
        <v>10</v>
      </c>
      <c r="F12" s="26" t="s">
        <v>11</v>
      </c>
      <c r="G12" s="26" t="s">
        <v>12</v>
      </c>
      <c r="H12" s="26" t="s">
        <v>13</v>
      </c>
      <c r="I12" s="26" t="s">
        <v>14</v>
      </c>
      <c r="J12" s="24"/>
      <c r="K12" s="39"/>
      <c r="L12" s="37" t="s">
        <v>21</v>
      </c>
      <c r="M12" s="26" t="s">
        <v>8</v>
      </c>
      <c r="N12" s="26" t="s">
        <v>9</v>
      </c>
      <c r="O12" s="26" t="s">
        <v>10</v>
      </c>
      <c r="P12" s="26" t="s">
        <v>11</v>
      </c>
      <c r="Q12" s="26" t="s">
        <v>12</v>
      </c>
      <c r="R12" s="26" t="s">
        <v>13</v>
      </c>
      <c r="S12" s="26" t="s">
        <v>14</v>
      </c>
    </row>
    <row r="13" spans="1:19" ht="14.25">
      <c r="A13" s="42" t="s">
        <v>119</v>
      </c>
      <c r="B13" s="44" t="str">
        <f>'ﾌﾞﾛｯｸ別'!C4</f>
        <v>高田ウィンスターズ</v>
      </c>
      <c r="C13" s="23">
        <f>Bﾌﾞﾛｯｸ!W2</f>
        <v>6</v>
      </c>
      <c r="D13" s="23">
        <f>Bﾌﾞﾛｯｸ!X2</f>
        <v>5</v>
      </c>
      <c r="E13" s="23">
        <f>Bﾌﾞﾛｯｸ!Y2</f>
        <v>1</v>
      </c>
      <c r="F13" s="23">
        <f>Bﾌﾞﾛｯｸ!Z2</f>
        <v>0</v>
      </c>
      <c r="G13" s="23">
        <f>Bﾌﾞﾛｯｸ!AA2</f>
        <v>32</v>
      </c>
      <c r="H13" s="23">
        <f>Bﾌﾞﾛｯｸ!AB2</f>
        <v>12</v>
      </c>
      <c r="I13" s="23">
        <f>Bﾌﾞﾛｯｸ!AC2</f>
        <v>20</v>
      </c>
      <c r="J13" s="24"/>
      <c r="K13" s="42" t="s">
        <v>125</v>
      </c>
      <c r="L13" s="23" t="str">
        <f>'ﾌﾞﾛｯｸ別'!G13</f>
        <v>久寺家エラーズ</v>
      </c>
      <c r="M13" s="23">
        <f>Hﾌﾞﾛｯｸ!T2</f>
        <v>5</v>
      </c>
      <c r="N13" s="23">
        <f>Hﾌﾞﾛｯｸ!U2</f>
        <v>4</v>
      </c>
      <c r="O13" s="23">
        <f>Hﾌﾞﾛｯｸ!V2</f>
        <v>1</v>
      </c>
      <c r="P13" s="23">
        <f>Hﾌﾞﾛｯｸ!W2</f>
        <v>0</v>
      </c>
      <c r="Q13" s="23">
        <f>Hﾌﾞﾛｯｸ!X2</f>
        <v>40</v>
      </c>
      <c r="R13" s="23">
        <f>Hﾌﾞﾛｯｸ!Y2</f>
        <v>19</v>
      </c>
      <c r="S13" s="23">
        <f>Hﾌﾞﾛｯｸ!Z2</f>
        <v>21</v>
      </c>
    </row>
    <row r="14" spans="1:19" ht="14.25">
      <c r="A14" s="42"/>
      <c r="B14" s="23" t="str">
        <f>'ﾌﾞﾛｯｸ別'!C5</f>
        <v>増尾レッドスターズ</v>
      </c>
      <c r="C14" s="23">
        <f>Bﾌﾞﾛｯｸ!W3</f>
        <v>5</v>
      </c>
      <c r="D14" s="23">
        <f>Bﾌﾞﾛｯｸ!X3</f>
        <v>3</v>
      </c>
      <c r="E14" s="23">
        <f>Bﾌﾞﾛｯｸ!Y3</f>
        <v>1</v>
      </c>
      <c r="F14" s="23">
        <f>Bﾌﾞﾛｯｸ!Z3</f>
        <v>1</v>
      </c>
      <c r="G14" s="23">
        <f>Bﾌﾞﾛｯｸ!AA3</f>
        <v>22</v>
      </c>
      <c r="H14" s="23">
        <f>Bﾌﾞﾛｯｸ!AB3</f>
        <v>17</v>
      </c>
      <c r="I14" s="23">
        <f>Bﾌﾞﾛｯｸ!AC3</f>
        <v>5</v>
      </c>
      <c r="J14" s="24"/>
      <c r="K14" s="42" t="s">
        <v>125</v>
      </c>
      <c r="L14" s="23" t="str">
        <f>'ﾌﾞﾛｯｸ別'!G14</f>
        <v>柏ビクトリー</v>
      </c>
      <c r="M14" s="23">
        <f>Hﾌﾞﾛｯｸ!T3</f>
        <v>5</v>
      </c>
      <c r="N14" s="23">
        <f>Hﾌﾞﾛｯｸ!U3</f>
        <v>4</v>
      </c>
      <c r="O14" s="23">
        <f>Hﾌﾞﾛｯｸ!V3</f>
        <v>1</v>
      </c>
      <c r="P14" s="23">
        <f>Hﾌﾞﾛｯｸ!W3</f>
        <v>0</v>
      </c>
      <c r="Q14" s="23">
        <f>Hﾌﾞﾛｯｸ!X3</f>
        <v>25</v>
      </c>
      <c r="R14" s="23">
        <f>Hﾌﾞﾛｯｸ!Y3</f>
        <v>14</v>
      </c>
      <c r="S14" s="23">
        <f>Hﾌﾞﾛｯｸ!Z3</f>
        <v>11</v>
      </c>
    </row>
    <row r="15" spans="1:19" ht="14.25">
      <c r="A15" s="42"/>
      <c r="B15" s="23" t="str">
        <f>'ﾌﾞﾛｯｸ別'!C6</f>
        <v>光ヶ丘シャークス</v>
      </c>
      <c r="C15" s="23">
        <f>Bﾌﾞﾛｯｸ!W4</f>
        <v>4</v>
      </c>
      <c r="D15" s="23">
        <f>Bﾌﾞﾛｯｸ!X4</f>
        <v>0</v>
      </c>
      <c r="E15" s="23">
        <f>Bﾌﾞﾛｯｸ!Y4</f>
        <v>4</v>
      </c>
      <c r="F15" s="23">
        <f>Bﾌﾞﾛｯｸ!Z4</f>
        <v>0</v>
      </c>
      <c r="G15" s="23">
        <f>Bﾌﾞﾛｯｸ!AA4</f>
        <v>15</v>
      </c>
      <c r="H15" s="23">
        <f>Bﾌﾞﾛｯｸ!AB4</f>
        <v>42</v>
      </c>
      <c r="I15" s="23">
        <f>Bﾌﾞﾛｯｸ!AC4</f>
        <v>-27</v>
      </c>
      <c r="J15" s="24"/>
      <c r="K15" s="42"/>
      <c r="L15" s="44" t="str">
        <f>'ﾌﾞﾛｯｸ別'!G15</f>
        <v>新栄ファイヤーズ</v>
      </c>
      <c r="M15" s="23">
        <f>Hﾌﾞﾛｯｸ!T4</f>
        <v>5</v>
      </c>
      <c r="N15" s="23">
        <f>Hﾌﾞﾛｯｸ!U4</f>
        <v>2</v>
      </c>
      <c r="O15" s="23">
        <f>Hﾌﾞﾛｯｸ!V4</f>
        <v>3</v>
      </c>
      <c r="P15" s="23">
        <f>Hﾌﾞﾛｯｸ!W4</f>
        <v>0</v>
      </c>
      <c r="Q15" s="23">
        <f>Hﾌﾞﾛｯｸ!X4</f>
        <v>14</v>
      </c>
      <c r="R15" s="23">
        <f>Hﾌﾞﾛｯｸ!Y4</f>
        <v>30</v>
      </c>
      <c r="S15" s="23">
        <f>Hﾌﾞﾛｯｸ!Z4</f>
        <v>-16</v>
      </c>
    </row>
    <row r="16" spans="1:19" ht="14.25">
      <c r="A16" s="42"/>
      <c r="B16" s="23" t="str">
        <f>'ﾌﾞﾛｯｸ別'!C7</f>
        <v>東深井ファイナルズJr.</v>
      </c>
      <c r="C16" s="23">
        <f>Bﾌﾞﾛｯｸ!W5</f>
        <v>5</v>
      </c>
      <c r="D16" s="23">
        <f>Bﾌﾞﾛｯｸ!X5</f>
        <v>0</v>
      </c>
      <c r="E16" s="23">
        <f>Bﾌﾞﾛｯｸ!Y5</f>
        <v>5</v>
      </c>
      <c r="F16" s="23">
        <f>Bﾌﾞﾛｯｸ!Z5</f>
        <v>0</v>
      </c>
      <c r="G16" s="23">
        <f>Bﾌﾞﾛｯｸ!AA5</f>
        <v>2</v>
      </c>
      <c r="H16" s="23">
        <f>Bﾌﾞﾛｯｸ!AB5</f>
        <v>37</v>
      </c>
      <c r="I16" s="23">
        <f>Bﾌﾞﾛｯｸ!AC5</f>
        <v>-35</v>
      </c>
      <c r="J16" s="24"/>
      <c r="K16" s="42"/>
      <c r="L16" s="44" t="str">
        <f>'ﾌﾞﾛｯｸ別'!G16</f>
        <v>初石クーガーズ</v>
      </c>
      <c r="M16" s="23">
        <f>Hﾌﾞﾛｯｸ!T5</f>
        <v>5</v>
      </c>
      <c r="N16" s="23">
        <f>Hﾌﾞﾛｯｸ!U5</f>
        <v>2</v>
      </c>
      <c r="O16" s="23">
        <f>Hﾌﾞﾛｯｸ!V5</f>
        <v>3</v>
      </c>
      <c r="P16" s="23">
        <f>Hﾌﾞﾛｯｸ!W5</f>
        <v>0</v>
      </c>
      <c r="Q16" s="23">
        <f>Hﾌﾞﾛｯｸ!X5</f>
        <v>17</v>
      </c>
      <c r="R16" s="23">
        <f>Hﾌﾞﾛｯｸ!Y5</f>
        <v>15</v>
      </c>
      <c r="S16" s="23">
        <f>Hﾌﾞﾛｯｸ!Z5</f>
        <v>2</v>
      </c>
    </row>
    <row r="17" spans="1:19" ht="14.25">
      <c r="A17" s="42"/>
      <c r="B17" s="23" t="str">
        <f>'ﾌﾞﾛｯｸ別'!C8</f>
        <v>中根ヤンキース</v>
      </c>
      <c r="C17" s="23">
        <f>Bﾌﾞﾛｯｸ!W6</f>
        <v>5</v>
      </c>
      <c r="D17" s="23">
        <f>Bﾌﾞﾛｯｸ!X6</f>
        <v>3</v>
      </c>
      <c r="E17" s="23">
        <f>Bﾌﾞﾛｯｸ!Y6</f>
        <v>2</v>
      </c>
      <c r="F17" s="23">
        <f>Bﾌﾞﾛｯｸ!Z6</f>
        <v>0</v>
      </c>
      <c r="G17" s="23">
        <f>Bﾌﾞﾛｯｸ!AA6</f>
        <v>33</v>
      </c>
      <c r="H17" s="23">
        <f>Bﾌﾞﾛｯｸ!AB6</f>
        <v>16</v>
      </c>
      <c r="I17" s="23">
        <f>Bﾌﾞﾛｯｸ!AC6</f>
        <v>17</v>
      </c>
      <c r="J17" s="24"/>
      <c r="K17" s="42"/>
      <c r="L17" s="44" t="str">
        <f>'ﾌﾞﾛｯｸ別'!G17</f>
        <v>梅郷パワーズ</v>
      </c>
      <c r="M17" s="23">
        <f>Hﾌﾞﾛｯｸ!T6</f>
        <v>5</v>
      </c>
      <c r="N17" s="23">
        <f>Hﾌﾞﾛｯｸ!U6</f>
        <v>2</v>
      </c>
      <c r="O17" s="23">
        <f>Hﾌﾞﾛｯｸ!V6</f>
        <v>3</v>
      </c>
      <c r="P17" s="23">
        <f>Hﾌﾞﾛｯｸ!W6</f>
        <v>0</v>
      </c>
      <c r="Q17" s="23">
        <f>Hﾌﾞﾛｯｸ!X6</f>
        <v>10</v>
      </c>
      <c r="R17" s="23">
        <f>Hﾌﾞﾛｯｸ!Y6</f>
        <v>23</v>
      </c>
      <c r="S17" s="23">
        <f>Hﾌﾞﾛｯｸ!Z6</f>
        <v>-13</v>
      </c>
    </row>
    <row r="18" spans="1:19" ht="14.25">
      <c r="A18" s="42"/>
      <c r="B18" s="23" t="str">
        <f>'ﾌﾞﾛｯｸ別'!C9</f>
        <v>野菊野ファイターズ</v>
      </c>
      <c r="C18" s="23">
        <f>Bﾌﾞﾛｯｸ!W7</f>
        <v>5</v>
      </c>
      <c r="D18" s="23">
        <f>Bﾌﾞﾛｯｸ!X7</f>
        <v>1</v>
      </c>
      <c r="E18" s="23">
        <f>Bﾌﾞﾛｯｸ!Y7</f>
        <v>3</v>
      </c>
      <c r="F18" s="23">
        <f>Bﾌﾞﾛｯｸ!Z7</f>
        <v>1</v>
      </c>
      <c r="G18" s="23">
        <f>Bﾌﾞﾛｯｸ!AA7</f>
        <v>13</v>
      </c>
      <c r="H18" s="23">
        <f>Bﾌﾞﾛｯｸ!AB7</f>
        <v>19</v>
      </c>
      <c r="I18" s="23">
        <f>Bﾌﾞﾛｯｸ!AC7</f>
        <v>-6</v>
      </c>
      <c r="J18" s="24"/>
      <c r="K18" s="42"/>
      <c r="L18" s="44" t="str">
        <f>'ﾌﾞﾛｯｸ別'!G18</f>
        <v>常盤平ボーイズ</v>
      </c>
      <c r="M18" s="23">
        <f>Hﾌﾞﾛｯｸ!T7</f>
        <v>5</v>
      </c>
      <c r="N18" s="23">
        <f>Hﾌﾞﾛｯｸ!U7</f>
        <v>1</v>
      </c>
      <c r="O18" s="23">
        <f>Hﾌﾞﾛｯｸ!V7</f>
        <v>4</v>
      </c>
      <c r="P18" s="23">
        <f>Hﾌﾞﾛｯｸ!W7</f>
        <v>0</v>
      </c>
      <c r="Q18" s="23">
        <f>Hﾌﾞﾛｯｸ!X7</f>
        <v>22</v>
      </c>
      <c r="R18" s="23">
        <f>Hﾌﾞﾛｯｸ!Y7</f>
        <v>27</v>
      </c>
      <c r="S18" s="23">
        <f>Hﾌﾞﾛｯｸ!Z7</f>
        <v>-5</v>
      </c>
    </row>
    <row r="19" spans="1:19" ht="14.25">
      <c r="A19" s="42" t="s">
        <v>119</v>
      </c>
      <c r="B19" s="44" t="str">
        <f>'ﾌﾞﾛｯｸ別'!C10</f>
        <v>リトルジャガーズ</v>
      </c>
      <c r="C19" s="23">
        <f>Bﾌﾞﾛｯｸ!W8</f>
        <v>6</v>
      </c>
      <c r="D19" s="23">
        <f>Bﾌﾞﾛｯｸ!X8</f>
        <v>5</v>
      </c>
      <c r="E19" s="23">
        <f>Bﾌﾞﾛｯｸ!Y8</f>
        <v>1</v>
      </c>
      <c r="F19" s="23">
        <f>Bﾌﾞﾛｯｸ!Z8</f>
        <v>0</v>
      </c>
      <c r="G19" s="23">
        <f>Bﾌﾞﾛｯｸ!AA8</f>
        <v>42</v>
      </c>
      <c r="H19" s="23">
        <f>Bﾌﾞﾛｯｸ!AB8</f>
        <v>16</v>
      </c>
      <c r="I19" s="23">
        <f>Bﾌﾞﾛｯｸ!AC8</f>
        <v>26</v>
      </c>
      <c r="J19" s="24"/>
      <c r="K19" s="42"/>
      <c r="L19" s="23"/>
      <c r="M19" s="23"/>
      <c r="N19" s="23"/>
      <c r="O19" s="23"/>
      <c r="P19" s="23"/>
      <c r="Q19" s="23"/>
      <c r="R19" s="23"/>
      <c r="S19" s="23"/>
    </row>
    <row r="20" spans="1:19" ht="14.25">
      <c r="A20" s="24"/>
      <c r="B20" s="25"/>
      <c r="C20" s="25"/>
      <c r="D20" s="25"/>
      <c r="E20" s="25"/>
      <c r="F20" s="24"/>
      <c r="G20" s="24"/>
      <c r="H20" s="24"/>
      <c r="I20" s="24"/>
      <c r="J20" s="24"/>
      <c r="K20" s="24"/>
      <c r="L20" s="25"/>
      <c r="M20" s="25"/>
      <c r="N20" s="25"/>
      <c r="O20" s="25"/>
      <c r="P20" s="24"/>
      <c r="Q20" s="24"/>
      <c r="R20" s="24"/>
      <c r="S20" s="24"/>
    </row>
    <row r="21" spans="1:19" ht="17.25" customHeight="1">
      <c r="A21" s="39"/>
      <c r="B21" s="37" t="s">
        <v>36</v>
      </c>
      <c r="C21" s="26" t="s">
        <v>8</v>
      </c>
      <c r="D21" s="26" t="s">
        <v>9</v>
      </c>
      <c r="E21" s="26" t="s">
        <v>10</v>
      </c>
      <c r="F21" s="26" t="s">
        <v>11</v>
      </c>
      <c r="G21" s="26" t="s">
        <v>12</v>
      </c>
      <c r="H21" s="26" t="s">
        <v>13</v>
      </c>
      <c r="I21" s="26" t="s">
        <v>14</v>
      </c>
      <c r="J21" s="24"/>
      <c r="K21" s="39"/>
      <c r="L21" s="37" t="s">
        <v>22</v>
      </c>
      <c r="M21" s="26" t="s">
        <v>8</v>
      </c>
      <c r="N21" s="26" t="s">
        <v>9</v>
      </c>
      <c r="O21" s="26" t="s">
        <v>10</v>
      </c>
      <c r="P21" s="26" t="s">
        <v>11</v>
      </c>
      <c r="Q21" s="26" t="s">
        <v>12</v>
      </c>
      <c r="R21" s="26" t="s">
        <v>13</v>
      </c>
      <c r="S21" s="26" t="s">
        <v>14</v>
      </c>
    </row>
    <row r="22" spans="1:19" ht="14.25">
      <c r="A22" s="42"/>
      <c r="B22" s="23" t="str">
        <f>'ﾌﾞﾛｯｸ別'!E4</f>
        <v>北柏スーパーナイン</v>
      </c>
      <c r="C22" s="23">
        <f>Cﾌﾞﾛｯｸ!T2</f>
        <v>5</v>
      </c>
      <c r="D22" s="23">
        <f>Cﾌﾞﾛｯｸ!U2</f>
        <v>3</v>
      </c>
      <c r="E22" s="23">
        <f>Cﾌﾞﾛｯｸ!V2</f>
        <v>0</v>
      </c>
      <c r="F22" s="23">
        <f>Cﾌﾞﾛｯｸ!W2</f>
        <v>2</v>
      </c>
      <c r="G22" s="23">
        <f>Cﾌﾞﾛｯｸ!X2</f>
        <v>24</v>
      </c>
      <c r="H22" s="23">
        <f>Cﾌﾞﾛｯｸ!Y2</f>
        <v>11</v>
      </c>
      <c r="I22" s="23">
        <f>Cﾌﾞﾛｯｸ!Z2</f>
        <v>13</v>
      </c>
      <c r="J22" s="24"/>
      <c r="K22" s="42"/>
      <c r="L22" s="44" t="str">
        <f>'ﾌﾞﾛｯｸ別'!A22</f>
        <v>我孫子ライオンズ</v>
      </c>
      <c r="M22" s="23">
        <f>Iﾌﾞﾛｯｸ!T2</f>
        <v>5</v>
      </c>
      <c r="N22" s="23">
        <f>Iﾌﾞﾛｯｸ!U2</f>
        <v>1</v>
      </c>
      <c r="O22" s="23">
        <f>Iﾌﾞﾛｯｸ!V2</f>
        <v>4</v>
      </c>
      <c r="P22" s="23">
        <f>Iﾌﾞﾛｯｸ!W2</f>
        <v>0</v>
      </c>
      <c r="Q22" s="23">
        <f>Iﾌﾞﾛｯｸ!X2</f>
        <v>18</v>
      </c>
      <c r="R22" s="23">
        <f>Iﾌﾞﾛｯｸ!Y2</f>
        <v>63</v>
      </c>
      <c r="S22" s="23">
        <f>Iﾌﾞﾛｯｸ!Z2</f>
        <v>-45</v>
      </c>
    </row>
    <row r="23" spans="1:19" ht="14.25">
      <c r="A23" s="42"/>
      <c r="B23" s="44" t="str">
        <f>'ﾌﾞﾛｯｸ別'!E5</f>
        <v>大津ヶ丘ファイターズ</v>
      </c>
      <c r="C23" s="23">
        <f>Cﾌﾞﾛｯｸ!T3</f>
        <v>5</v>
      </c>
      <c r="D23" s="23">
        <f>Cﾌﾞﾛｯｸ!U3</f>
        <v>2</v>
      </c>
      <c r="E23" s="23">
        <f>Cﾌﾞﾛｯｸ!V3</f>
        <v>3</v>
      </c>
      <c r="F23" s="23">
        <f>Cﾌﾞﾛｯｸ!W3</f>
        <v>0</v>
      </c>
      <c r="G23" s="23">
        <f>Cﾌﾞﾛｯｸ!X3</f>
        <v>22</v>
      </c>
      <c r="H23" s="23">
        <f>Cﾌﾞﾛｯｸ!Y3</f>
        <v>26</v>
      </c>
      <c r="I23" s="23">
        <f>Cﾌﾞﾛｯｸ!Z3</f>
        <v>-4</v>
      </c>
      <c r="J23" s="24"/>
      <c r="K23" s="42" t="s">
        <v>119</v>
      </c>
      <c r="L23" s="44" t="str">
        <f>'ﾌﾞﾛｯｸ別'!A23</f>
        <v>高野台ジャガーズ</v>
      </c>
      <c r="M23" s="23">
        <f>Iﾌﾞﾛｯｸ!T3</f>
        <v>5</v>
      </c>
      <c r="N23" s="23">
        <f>Iﾌﾞﾛｯｸ!U3</f>
        <v>4</v>
      </c>
      <c r="O23" s="23">
        <f>Iﾌﾞﾛｯｸ!V3</f>
        <v>1</v>
      </c>
      <c r="P23" s="23">
        <f>Iﾌﾞﾛｯｸ!W3</f>
        <v>0</v>
      </c>
      <c r="Q23" s="23">
        <f>Iﾌﾞﾛｯｸ!X3</f>
        <v>58</v>
      </c>
      <c r="R23" s="23">
        <f>Iﾌﾞﾛｯｸ!Y3</f>
        <v>13</v>
      </c>
      <c r="S23" s="23">
        <f>Iﾌﾞﾛｯｸ!Z3</f>
        <v>45</v>
      </c>
    </row>
    <row r="24" spans="1:19" ht="14.25">
      <c r="A24" s="42"/>
      <c r="B24" s="44" t="str">
        <f>'ﾌﾞﾛｯｸ別'!E6</f>
        <v>東深井ファイナルズ</v>
      </c>
      <c r="C24" s="23">
        <f>Cﾌﾞﾛｯｸ!T4</f>
        <v>5</v>
      </c>
      <c r="D24" s="23">
        <f>Cﾌﾞﾛｯｸ!U4</f>
        <v>3</v>
      </c>
      <c r="E24" s="23">
        <f>Cﾌﾞﾛｯｸ!V4</f>
        <v>0</v>
      </c>
      <c r="F24" s="23">
        <f>Cﾌﾞﾛｯｸ!W4</f>
        <v>2</v>
      </c>
      <c r="G24" s="23">
        <f>Cﾌﾞﾛｯｸ!X4</f>
        <v>35</v>
      </c>
      <c r="H24" s="23">
        <f>Cﾌﾞﾛｯｸ!Y4</f>
        <v>15</v>
      </c>
      <c r="I24" s="23">
        <f>Cﾌﾞﾛｯｸ!Z4</f>
        <v>20</v>
      </c>
      <c r="J24" s="24"/>
      <c r="K24" s="42"/>
      <c r="L24" s="44" t="str">
        <f>'ﾌﾞﾛｯｸ別'!A24</f>
        <v>アトミック</v>
      </c>
      <c r="M24" s="23">
        <f>Iﾌﾞﾛｯｸ!T4</f>
        <v>5</v>
      </c>
      <c r="N24" s="23">
        <f>Iﾌﾞﾛｯｸ!U4</f>
        <v>0</v>
      </c>
      <c r="O24" s="23">
        <f>Iﾌﾞﾛｯｸ!V4</f>
        <v>5</v>
      </c>
      <c r="P24" s="23">
        <f>Iﾌﾞﾛｯｸ!W4</f>
        <v>0</v>
      </c>
      <c r="Q24" s="23">
        <f>Iﾌﾞﾛｯｸ!X4</f>
        <v>7</v>
      </c>
      <c r="R24" s="23">
        <f>Iﾌﾞﾛｯｸ!Y4</f>
        <v>65</v>
      </c>
      <c r="S24" s="23">
        <f>Iﾌﾞﾛｯｸ!Z4</f>
        <v>-58</v>
      </c>
    </row>
    <row r="25" spans="1:19" ht="14.25">
      <c r="A25" s="42"/>
      <c r="B25" s="23" t="str">
        <f>'ﾌﾞﾛｯｸ別'!E7</f>
        <v>前ヶ崎クラブ</v>
      </c>
      <c r="C25" s="23">
        <f>Cﾌﾞﾛｯｸ!T5</f>
        <v>5</v>
      </c>
      <c r="D25" s="23">
        <f>Cﾌﾞﾛｯｸ!U5</f>
        <v>0</v>
      </c>
      <c r="E25" s="23">
        <f>Cﾌﾞﾛｯｸ!V5</f>
        <v>5</v>
      </c>
      <c r="F25" s="23">
        <f>Cﾌﾞﾛｯｸ!W5</f>
        <v>0</v>
      </c>
      <c r="G25" s="23">
        <f>Cﾌﾞﾛｯｸ!X5</f>
        <v>15</v>
      </c>
      <c r="H25" s="23">
        <f>Cﾌﾞﾛｯｸ!Y5</f>
        <v>49</v>
      </c>
      <c r="I25" s="23">
        <f>Cﾌﾞﾛｯｸ!Z5</f>
        <v>-34</v>
      </c>
      <c r="J25" s="24"/>
      <c r="K25" s="42" t="s">
        <v>119</v>
      </c>
      <c r="L25" s="23" t="str">
        <f>'ﾌﾞﾛｯｸ別'!A25</f>
        <v>長崎ＦＬＢ</v>
      </c>
      <c r="M25" s="23">
        <f>Iﾌﾞﾛｯｸ!T5</f>
        <v>5</v>
      </c>
      <c r="N25" s="23">
        <f>Iﾌﾞﾛｯｸ!U5</f>
        <v>5</v>
      </c>
      <c r="O25" s="23">
        <f>Iﾌﾞﾛｯｸ!V5</f>
        <v>0</v>
      </c>
      <c r="P25" s="23">
        <f>Iﾌﾞﾛｯｸ!W5</f>
        <v>0</v>
      </c>
      <c r="Q25" s="23">
        <f>Iﾌﾞﾛｯｸ!X5</f>
        <v>36</v>
      </c>
      <c r="R25" s="23">
        <f>Iﾌﾞﾛｯｸ!Y5</f>
        <v>14</v>
      </c>
      <c r="S25" s="23">
        <f>Iﾌﾞﾛｯｸ!Z5</f>
        <v>22</v>
      </c>
    </row>
    <row r="26" spans="1:19" ht="14.25">
      <c r="A26" s="42"/>
      <c r="B26" s="44" t="str">
        <f>'ﾌﾞﾛｯｸ別'!E8</f>
        <v>花井ヤンキース</v>
      </c>
      <c r="C26" s="23">
        <f>Cﾌﾞﾛｯｸ!T6</f>
        <v>5</v>
      </c>
      <c r="D26" s="23">
        <f>Cﾌﾞﾛｯｸ!U6</f>
        <v>3</v>
      </c>
      <c r="E26" s="23">
        <f>Cﾌﾞﾛｯｸ!V6</f>
        <v>0</v>
      </c>
      <c r="F26" s="23">
        <f>Cﾌﾞﾛｯｸ!W6</f>
        <v>2</v>
      </c>
      <c r="G26" s="23">
        <f>Cﾌﾞﾛｯｸ!X6</f>
        <v>38</v>
      </c>
      <c r="H26" s="23">
        <f>Cﾌﾞﾛｯｸ!Y6</f>
        <v>11</v>
      </c>
      <c r="I26" s="23">
        <f>Cﾌﾞﾛｯｸ!Z6</f>
        <v>27</v>
      </c>
      <c r="J26" s="24"/>
      <c r="K26" s="42"/>
      <c r="L26" s="23" t="str">
        <f>'ﾌﾞﾛｯｸ別'!A26</f>
        <v>野田ジャガーズ</v>
      </c>
      <c r="M26" s="23">
        <f>Iﾌﾞﾛｯｸ!T6</f>
        <v>5</v>
      </c>
      <c r="N26" s="23">
        <f>Iﾌﾞﾛｯｸ!U6</f>
        <v>2</v>
      </c>
      <c r="O26" s="23">
        <f>Iﾌﾞﾛｯｸ!V6</f>
        <v>3</v>
      </c>
      <c r="P26" s="23">
        <f>Iﾌﾞﾛｯｸ!W6</f>
        <v>0</v>
      </c>
      <c r="Q26" s="23">
        <f>Iﾌﾞﾛｯｸ!X6</f>
        <v>30</v>
      </c>
      <c r="R26" s="23">
        <f>Iﾌﾞﾛｯｸ!Y6</f>
        <v>33</v>
      </c>
      <c r="S26" s="23">
        <f>Iﾌﾞﾛｯｸ!Z6</f>
        <v>-3</v>
      </c>
    </row>
    <row r="27" spans="1:19" ht="14.25">
      <c r="A27" s="42"/>
      <c r="B27" s="44" t="str">
        <f>'ﾌﾞﾛｯｸ別'!E9</f>
        <v>松戸カージナルス</v>
      </c>
      <c r="C27" s="23">
        <f>Cﾌﾞﾛｯｸ!T7</f>
        <v>5</v>
      </c>
      <c r="D27" s="23">
        <f>Cﾌﾞﾛｯｸ!U7</f>
        <v>1</v>
      </c>
      <c r="E27" s="23">
        <f>Cﾌﾞﾛｯｸ!V7</f>
        <v>4</v>
      </c>
      <c r="F27" s="23">
        <f>Cﾌﾞﾛｯｸ!W7</f>
        <v>0</v>
      </c>
      <c r="G27" s="23">
        <f>Cﾌﾞﾛｯｸ!X7</f>
        <v>19</v>
      </c>
      <c r="H27" s="23">
        <f>Cﾌﾞﾛｯｸ!Y7</f>
        <v>41</v>
      </c>
      <c r="I27" s="23">
        <f>Cﾌﾞﾛｯｸ!Z7</f>
        <v>-22</v>
      </c>
      <c r="J27" s="24"/>
      <c r="K27" s="42"/>
      <c r="L27" s="44" t="str">
        <f>'ﾌﾞﾛｯｸ別'!A27</f>
        <v>五香メッツ</v>
      </c>
      <c r="M27" s="23">
        <f>Iﾌﾞﾛｯｸ!T7</f>
        <v>5</v>
      </c>
      <c r="N27" s="23">
        <f>Iﾌﾞﾛｯｸ!U7</f>
        <v>3</v>
      </c>
      <c r="O27" s="23">
        <f>Iﾌﾞﾛｯｸ!V7</f>
        <v>2</v>
      </c>
      <c r="P27" s="23">
        <f>Iﾌﾞﾛｯｸ!W7</f>
        <v>0</v>
      </c>
      <c r="Q27" s="23">
        <f>Iﾌﾞﾛｯｸ!X7</f>
        <v>65</v>
      </c>
      <c r="R27" s="23">
        <f>Iﾌﾞﾛｯｸ!Y7</f>
        <v>26</v>
      </c>
      <c r="S27" s="23">
        <f>Iﾌﾞﾛｯｸ!Z7</f>
        <v>39</v>
      </c>
    </row>
    <row r="28" spans="1:19" ht="14.25">
      <c r="A28" s="42"/>
      <c r="B28" s="23"/>
      <c r="C28" s="23"/>
      <c r="D28" s="23"/>
      <c r="E28" s="23"/>
      <c r="F28" s="23"/>
      <c r="G28" s="23"/>
      <c r="H28" s="23"/>
      <c r="I28" s="23"/>
      <c r="J28" s="24"/>
      <c r="K28" s="42"/>
      <c r="L28" s="23"/>
      <c r="M28" s="23"/>
      <c r="N28" s="23"/>
      <c r="O28" s="23"/>
      <c r="P28" s="23"/>
      <c r="Q28" s="23"/>
      <c r="R28" s="23"/>
      <c r="S28" s="23"/>
    </row>
    <row r="29" spans="1:19" ht="14.25">
      <c r="A29" s="24"/>
      <c r="B29" s="25"/>
      <c r="C29" s="25"/>
      <c r="D29" s="25"/>
      <c r="E29" s="25"/>
      <c r="F29" s="24"/>
      <c r="G29" s="24"/>
      <c r="H29" s="24"/>
      <c r="I29" s="24"/>
      <c r="J29" s="24"/>
      <c r="K29" s="24"/>
      <c r="L29" s="25"/>
      <c r="M29" s="25"/>
      <c r="N29" s="25"/>
      <c r="O29" s="25"/>
      <c r="P29" s="24"/>
      <c r="Q29" s="24"/>
      <c r="R29" s="24"/>
      <c r="S29" s="24"/>
    </row>
    <row r="30" spans="1:19" ht="17.25" customHeight="1">
      <c r="A30" s="39"/>
      <c r="B30" s="37" t="s">
        <v>23</v>
      </c>
      <c r="C30" s="26" t="s">
        <v>8</v>
      </c>
      <c r="D30" s="26" t="s">
        <v>9</v>
      </c>
      <c r="E30" s="26" t="s">
        <v>10</v>
      </c>
      <c r="F30" s="26" t="s">
        <v>11</v>
      </c>
      <c r="G30" s="26" t="s">
        <v>12</v>
      </c>
      <c r="H30" s="26" t="s">
        <v>13</v>
      </c>
      <c r="I30" s="26" t="s">
        <v>14</v>
      </c>
      <c r="J30" s="24"/>
      <c r="K30" s="39"/>
      <c r="L30" s="37" t="s">
        <v>24</v>
      </c>
      <c r="M30" s="26" t="s">
        <v>8</v>
      </c>
      <c r="N30" s="26" t="s">
        <v>9</v>
      </c>
      <c r="O30" s="26" t="s">
        <v>10</v>
      </c>
      <c r="P30" s="26" t="s">
        <v>11</v>
      </c>
      <c r="Q30" s="26" t="s">
        <v>12</v>
      </c>
      <c r="R30" s="26" t="s">
        <v>13</v>
      </c>
      <c r="S30" s="26" t="s">
        <v>14</v>
      </c>
    </row>
    <row r="31" spans="1:19" ht="14.25">
      <c r="A31" s="42"/>
      <c r="B31" s="23" t="str">
        <f>'ﾌﾞﾛｯｸ別'!G4</f>
        <v>スーパーフェニックス</v>
      </c>
      <c r="C31" s="23">
        <f>Ｄﾌﾞﾛｯｸ!T2</f>
        <v>4</v>
      </c>
      <c r="D31" s="23">
        <f>Ｄﾌﾞﾛｯｸ!U2</f>
        <v>0</v>
      </c>
      <c r="E31" s="23">
        <f>Ｄﾌﾞﾛｯｸ!V2</f>
        <v>3</v>
      </c>
      <c r="F31" s="23">
        <f>Ｄﾌﾞﾛｯｸ!W2</f>
        <v>1</v>
      </c>
      <c r="G31" s="23">
        <f>Ｄﾌﾞﾛｯｸ!X2</f>
        <v>17</v>
      </c>
      <c r="H31" s="23">
        <f>Ｄﾌﾞﾛｯｸ!Y2</f>
        <v>41</v>
      </c>
      <c r="I31" s="23">
        <f>Ｄﾌﾞﾛｯｸ!Z2</f>
        <v>-24</v>
      </c>
      <c r="J31" s="24"/>
      <c r="K31" s="42"/>
      <c r="L31" s="23" t="str">
        <f>'ﾌﾞﾛｯｸ別'!C22</f>
        <v>布佐スパイダース</v>
      </c>
      <c r="M31" s="23">
        <f>Jﾌﾞﾛｯｸ!T2</f>
        <v>5</v>
      </c>
      <c r="N31" s="23">
        <f>Jﾌﾞﾛｯｸ!U2</f>
        <v>2</v>
      </c>
      <c r="O31" s="23">
        <f>Jﾌﾞﾛｯｸ!V2</f>
        <v>3</v>
      </c>
      <c r="P31" s="23">
        <f>Jﾌﾞﾛｯｸ!W2</f>
        <v>0</v>
      </c>
      <c r="Q31" s="23">
        <f>Jﾌﾞﾛｯｸ!X2</f>
        <v>26</v>
      </c>
      <c r="R31" s="23">
        <f>Jﾌﾞﾛｯｸ!Y2</f>
        <v>39</v>
      </c>
      <c r="S31" s="23">
        <f>Jﾌﾞﾛｯｸ!Z2</f>
        <v>-13</v>
      </c>
    </row>
    <row r="32" spans="1:19" ht="14.25">
      <c r="A32" s="42"/>
      <c r="B32" s="23" t="str">
        <f>'ﾌﾞﾛｯｸ別'!G5</f>
        <v>名戸ヶ谷ウォーリアーズ</v>
      </c>
      <c r="C32" s="23">
        <f>Ｄﾌﾞﾛｯｸ!T3</f>
        <v>4</v>
      </c>
      <c r="D32" s="23">
        <f>Ｄﾌﾞﾛｯｸ!U3</f>
        <v>0</v>
      </c>
      <c r="E32" s="23">
        <f>Ｄﾌﾞﾛｯｸ!V3</f>
        <v>3</v>
      </c>
      <c r="F32" s="23">
        <f>Ｄﾌﾞﾛｯｸ!W3</f>
        <v>1</v>
      </c>
      <c r="G32" s="23">
        <f>Ｄﾌﾞﾛｯｸ!X3</f>
        <v>16</v>
      </c>
      <c r="H32" s="23">
        <f>Ｄﾌﾞﾛｯｸ!Y3</f>
        <v>45</v>
      </c>
      <c r="I32" s="23">
        <f>Ｄﾌﾞﾛｯｸ!Z3</f>
        <v>-29</v>
      </c>
      <c r="J32" s="24"/>
      <c r="K32" s="42" t="s">
        <v>122</v>
      </c>
      <c r="L32" s="23" t="str">
        <f>'ﾌﾞﾛｯｸ別'!C23</f>
        <v>豊上ジュニアーズ</v>
      </c>
      <c r="M32" s="23">
        <f>Jﾌﾞﾛｯｸ!T3</f>
        <v>5</v>
      </c>
      <c r="N32" s="23">
        <f>Jﾌﾞﾛｯｸ!U3</f>
        <v>4</v>
      </c>
      <c r="O32" s="23">
        <f>Jﾌﾞﾛｯｸ!V3</f>
        <v>1</v>
      </c>
      <c r="P32" s="23">
        <f>Jﾌﾞﾛｯｸ!W3</f>
        <v>0</v>
      </c>
      <c r="Q32" s="23">
        <f>Jﾌﾞﾛｯｸ!X3</f>
        <v>46</v>
      </c>
      <c r="R32" s="23">
        <f>Jﾌﾞﾛｯｸ!Y3</f>
        <v>5</v>
      </c>
      <c r="S32" s="23">
        <f>Jﾌﾞﾛｯｸ!Z3</f>
        <v>41</v>
      </c>
    </row>
    <row r="33" spans="1:19" ht="14.25">
      <c r="A33" s="42"/>
      <c r="B33" s="44" t="str">
        <f>'ﾌﾞﾛｯｸ別'!G6</f>
        <v>向小金ファイターズ</v>
      </c>
      <c r="C33" s="23">
        <f>Ｄﾌﾞﾛｯｸ!T4</f>
        <v>5</v>
      </c>
      <c r="D33" s="23">
        <f>Ｄﾌﾞﾛｯｸ!U4</f>
        <v>2</v>
      </c>
      <c r="E33" s="23">
        <f>Ｄﾌﾞﾛｯｸ!V4</f>
        <v>2</v>
      </c>
      <c r="F33" s="23">
        <f>Ｄﾌﾞﾛｯｸ!W4</f>
        <v>1</v>
      </c>
      <c r="G33" s="23">
        <f>Ｄﾌﾞﾛｯｸ!X4</f>
        <v>32</v>
      </c>
      <c r="H33" s="23">
        <f>Ｄﾌﾞﾛｯｸ!Y4</f>
        <v>32</v>
      </c>
      <c r="I33" s="23">
        <f>Ｄﾌﾞﾛｯｸ!Z4</f>
        <v>0</v>
      </c>
      <c r="J33" s="24"/>
      <c r="K33" s="42"/>
      <c r="L33" s="44" t="str">
        <f>'ﾌﾞﾛｯｸ別'!C24</f>
        <v>旭町サンライズ</v>
      </c>
      <c r="M33" s="23">
        <f>Jﾌﾞﾛｯｸ!T4</f>
        <v>5</v>
      </c>
      <c r="N33" s="23">
        <f>Jﾌﾞﾛｯｸ!U4</f>
        <v>2</v>
      </c>
      <c r="O33" s="23">
        <f>Jﾌﾞﾛｯｸ!V4</f>
        <v>3</v>
      </c>
      <c r="P33" s="23">
        <f>Jﾌﾞﾛｯｸ!W4</f>
        <v>0</v>
      </c>
      <c r="Q33" s="23">
        <f>Jﾌﾞﾛｯｸ!X4</f>
        <v>22</v>
      </c>
      <c r="R33" s="23">
        <f>Jﾌﾞﾛｯｸ!Y4</f>
        <v>34</v>
      </c>
      <c r="S33" s="23">
        <f>Jﾌﾞﾛｯｸ!Z4</f>
        <v>-12</v>
      </c>
    </row>
    <row r="34" spans="1:19" ht="14.25">
      <c r="A34" s="42" t="s">
        <v>119</v>
      </c>
      <c r="B34" s="23" t="str">
        <f>'ﾌﾞﾛｯｸ別'!G7</f>
        <v>清水タイガース</v>
      </c>
      <c r="C34" s="23">
        <f>Ｄﾌﾞﾛｯｸ!T5</f>
        <v>4</v>
      </c>
      <c r="D34" s="23">
        <f>Ｄﾌﾞﾛｯｸ!U5</f>
        <v>4</v>
      </c>
      <c r="E34" s="23">
        <f>Ｄﾌﾞﾛｯｸ!V5</f>
        <v>0</v>
      </c>
      <c r="F34" s="23">
        <f>Ｄﾌﾞﾛｯｸ!W5</f>
        <v>0</v>
      </c>
      <c r="G34" s="23">
        <f>Ｄﾌﾞﾛｯｸ!X5</f>
        <v>42</v>
      </c>
      <c r="H34" s="23">
        <f>Ｄﾌﾞﾛｯｸ!Y5</f>
        <v>9</v>
      </c>
      <c r="I34" s="23">
        <f>Ｄﾌﾞﾛｯｸ!Z5</f>
        <v>33</v>
      </c>
      <c r="J34" s="24"/>
      <c r="K34" s="42"/>
      <c r="L34" s="44" t="str">
        <f>'ﾌﾞﾛｯｸ別'!C25</f>
        <v>江戸川台フェニックス</v>
      </c>
      <c r="M34" s="23">
        <f>Jﾌﾞﾛｯｸ!T5</f>
        <v>5</v>
      </c>
      <c r="N34" s="23">
        <f>Jﾌﾞﾛｯｸ!U5</f>
        <v>1</v>
      </c>
      <c r="O34" s="23">
        <f>Jﾌﾞﾛｯｸ!V5</f>
        <v>4</v>
      </c>
      <c r="P34" s="23">
        <f>Jﾌﾞﾛｯｸ!W5</f>
        <v>0</v>
      </c>
      <c r="Q34" s="23">
        <f>Jﾌﾞﾛｯｸ!X5</f>
        <v>26</v>
      </c>
      <c r="R34" s="23">
        <f>Jﾌﾞﾛｯｸ!Y5</f>
        <v>50</v>
      </c>
      <c r="S34" s="23">
        <f>Jﾌﾞﾛｯｸ!Z5</f>
        <v>-24</v>
      </c>
    </row>
    <row r="35" spans="1:19" ht="14.25">
      <c r="A35" s="42" t="s">
        <v>119</v>
      </c>
      <c r="B35" s="23" t="str">
        <f>'ﾌﾞﾛｯｸ別'!G8</f>
        <v>上町少年野球部</v>
      </c>
      <c r="C35" s="23">
        <f>Ｄﾌﾞﾛｯｸ!T6</f>
        <v>4</v>
      </c>
      <c r="D35" s="23">
        <f>Ｄﾌﾞﾛｯｸ!U6</f>
        <v>3</v>
      </c>
      <c r="E35" s="23">
        <f>Ｄﾌﾞﾛｯｸ!V6</f>
        <v>1</v>
      </c>
      <c r="F35" s="23">
        <f>Ｄﾌﾞﾛｯｸ!W6</f>
        <v>0</v>
      </c>
      <c r="G35" s="23">
        <f>Ｄﾌﾞﾛｯｸ!X6</f>
        <v>41</v>
      </c>
      <c r="H35" s="23">
        <f>Ｄﾌﾞﾛｯｸ!Y6</f>
        <v>13</v>
      </c>
      <c r="I35" s="23">
        <f>Ｄﾌﾞﾛｯｸ!Z6</f>
        <v>28</v>
      </c>
      <c r="J35" s="24"/>
      <c r="K35" s="42"/>
      <c r="L35" s="23" t="str">
        <f>'ﾌﾞﾛｯｸ別'!C26</f>
        <v>山崎クーガーズ</v>
      </c>
      <c r="M35" s="23">
        <f>Jﾌﾞﾛｯｸ!T6</f>
        <v>5</v>
      </c>
      <c r="N35" s="23">
        <f>Jﾌﾞﾛｯｸ!U6</f>
        <v>1</v>
      </c>
      <c r="O35" s="23">
        <f>Jﾌﾞﾛｯｸ!V6</f>
        <v>4</v>
      </c>
      <c r="P35" s="23">
        <f>Jﾌﾞﾛｯｸ!W6</f>
        <v>0</v>
      </c>
      <c r="Q35" s="23">
        <f>Jﾌﾞﾛｯｸ!X6</f>
        <v>17</v>
      </c>
      <c r="R35" s="23">
        <f>Jﾌﾞﾛｯｸ!Y6</f>
        <v>41</v>
      </c>
      <c r="S35" s="23">
        <f>Jﾌﾞﾛｯｸ!Z6</f>
        <v>-24</v>
      </c>
    </row>
    <row r="36" spans="1:19" ht="14.25">
      <c r="A36" s="42"/>
      <c r="B36" s="44" t="str">
        <f>'ﾌﾞﾛｯｸ別'!G9</f>
        <v>友和タイガース</v>
      </c>
      <c r="C36" s="23">
        <f>Ｄﾌﾞﾛｯｸ!T7</f>
        <v>5</v>
      </c>
      <c r="D36" s="23">
        <f>Ｄﾌﾞﾛｯｸ!U7</f>
        <v>2</v>
      </c>
      <c r="E36" s="23">
        <f>Ｄﾌﾞﾛｯｸ!V7</f>
        <v>2</v>
      </c>
      <c r="F36" s="23">
        <f>Ｄﾌﾞﾛｯｸ!W7</f>
        <v>1</v>
      </c>
      <c r="G36" s="23">
        <f>Ｄﾌﾞﾛｯｸ!X7</f>
        <v>25</v>
      </c>
      <c r="H36" s="23">
        <f>Ｄﾌﾞﾛｯｸ!Y7</f>
        <v>33</v>
      </c>
      <c r="I36" s="23">
        <f>Ｄﾌﾞﾛｯｸ!Z7</f>
        <v>-8</v>
      </c>
      <c r="J36" s="24"/>
      <c r="K36" s="42" t="s">
        <v>119</v>
      </c>
      <c r="L36" s="44" t="str">
        <f>'ﾌﾞﾛｯｸ別'!C27</f>
        <v>ヤングスターズ</v>
      </c>
      <c r="M36" s="23">
        <f>Jﾌﾞﾛｯｸ!T7</f>
        <v>5</v>
      </c>
      <c r="N36" s="23">
        <f>Jﾌﾞﾛｯｸ!U7</f>
        <v>5</v>
      </c>
      <c r="O36" s="23">
        <f>Jﾌﾞﾛｯｸ!V7</f>
        <v>0</v>
      </c>
      <c r="P36" s="23">
        <f>Jﾌﾞﾛｯｸ!W7</f>
        <v>0</v>
      </c>
      <c r="Q36" s="23">
        <f>Jﾌﾞﾛｯｸ!X7</f>
        <v>47</v>
      </c>
      <c r="R36" s="23">
        <f>Jﾌﾞﾛｯｸ!Y7</f>
        <v>15</v>
      </c>
      <c r="S36" s="23">
        <f>Jﾌﾞﾛｯｸ!Z7</f>
        <v>32</v>
      </c>
    </row>
    <row r="37" spans="1:19" ht="14.25">
      <c r="A37" s="42"/>
      <c r="B37" s="23"/>
      <c r="C37" s="23"/>
      <c r="D37" s="23"/>
      <c r="E37" s="23"/>
      <c r="F37" s="23"/>
      <c r="G37" s="23"/>
      <c r="H37" s="23"/>
      <c r="I37" s="23"/>
      <c r="J37" s="24"/>
      <c r="K37" s="42"/>
      <c r="L37" s="23"/>
      <c r="M37" s="23"/>
      <c r="N37" s="23"/>
      <c r="O37" s="23"/>
      <c r="P37" s="23"/>
      <c r="Q37" s="23"/>
      <c r="R37" s="23"/>
      <c r="S37" s="23"/>
    </row>
    <row r="38" spans="1:19" ht="14.25">
      <c r="A38" s="24"/>
      <c r="B38" s="25"/>
      <c r="C38" s="25"/>
      <c r="D38" s="25"/>
      <c r="E38" s="25"/>
      <c r="F38" s="24"/>
      <c r="G38" s="24"/>
      <c r="H38" s="24"/>
      <c r="I38" s="24"/>
      <c r="J38" s="24"/>
      <c r="K38" s="24"/>
      <c r="L38" s="25"/>
      <c r="M38" s="25"/>
      <c r="N38" s="25"/>
      <c r="O38" s="25"/>
      <c r="P38" s="24"/>
      <c r="Q38" s="24"/>
      <c r="R38" s="24"/>
      <c r="S38" s="24"/>
    </row>
    <row r="39" spans="1:19" ht="17.25" customHeight="1">
      <c r="A39" s="45" t="s">
        <v>124</v>
      </c>
      <c r="B39" s="37" t="s">
        <v>25</v>
      </c>
      <c r="C39" s="26" t="s">
        <v>8</v>
      </c>
      <c r="D39" s="26" t="s">
        <v>9</v>
      </c>
      <c r="E39" s="26" t="s">
        <v>10</v>
      </c>
      <c r="F39" s="26" t="s">
        <v>11</v>
      </c>
      <c r="G39" s="26" t="s">
        <v>12</v>
      </c>
      <c r="H39" s="26" t="s">
        <v>13</v>
      </c>
      <c r="I39" s="26" t="s">
        <v>14</v>
      </c>
      <c r="J39" s="24"/>
      <c r="K39" s="45" t="s">
        <v>124</v>
      </c>
      <c r="L39" s="37" t="s">
        <v>26</v>
      </c>
      <c r="M39" s="26" t="s">
        <v>8</v>
      </c>
      <c r="N39" s="26" t="s">
        <v>9</v>
      </c>
      <c r="O39" s="26" t="s">
        <v>10</v>
      </c>
      <c r="P39" s="26" t="s">
        <v>11</v>
      </c>
      <c r="Q39" s="26" t="s">
        <v>12</v>
      </c>
      <c r="R39" s="26" t="s">
        <v>13</v>
      </c>
      <c r="S39" s="26" t="s">
        <v>14</v>
      </c>
    </row>
    <row r="40" spans="1:19" ht="14.25">
      <c r="A40" s="42"/>
      <c r="B40" s="23" t="str">
        <f>'ﾌﾞﾛｯｸ別'!A13</f>
        <v>伊勢原ジャガーズ</v>
      </c>
      <c r="C40" s="23">
        <f>Eﾌﾞﾛｯｸ!W2</f>
        <v>6</v>
      </c>
      <c r="D40" s="23">
        <f>Eﾌﾞﾛｯｸ!X2</f>
        <v>2</v>
      </c>
      <c r="E40" s="23">
        <f>Eﾌﾞﾛｯｸ!Y2</f>
        <v>4</v>
      </c>
      <c r="F40" s="23">
        <f>Eﾌﾞﾛｯｸ!Z2</f>
        <v>0</v>
      </c>
      <c r="G40" s="23">
        <f>Eﾌﾞﾛｯｸ!AA2</f>
        <v>20</v>
      </c>
      <c r="H40" s="23">
        <f>Eﾌﾞﾛｯｸ!AB2</f>
        <v>28</v>
      </c>
      <c r="I40" s="23">
        <f>Eﾌﾞﾛｯｸ!AC2</f>
        <v>-8</v>
      </c>
      <c r="J40" s="24"/>
      <c r="K40" s="42" t="s">
        <v>122</v>
      </c>
      <c r="L40" s="23" t="str">
        <f>'ﾌﾞﾛｯｸ別'!E22</f>
        <v>ブラック・バード</v>
      </c>
      <c r="M40" s="23">
        <f>Kﾌﾞﾛｯｸ!T2</f>
        <v>5</v>
      </c>
      <c r="N40" s="23">
        <f>Kﾌﾞﾛｯｸ!U2</f>
        <v>4</v>
      </c>
      <c r="O40" s="23">
        <f>Kﾌﾞﾛｯｸ!V2</f>
        <v>1</v>
      </c>
      <c r="P40" s="23">
        <f>Kﾌﾞﾛｯｸ!W2</f>
        <v>0</v>
      </c>
      <c r="Q40" s="23">
        <f>Kﾌﾞﾛｯｸ!X2</f>
        <v>35</v>
      </c>
      <c r="R40" s="23">
        <f>Kﾌﾞﾛｯｸ!Y2</f>
        <v>10</v>
      </c>
      <c r="S40" s="23">
        <f>Kﾌﾞﾛｯｸ!Z2</f>
        <v>25</v>
      </c>
    </row>
    <row r="41" spans="1:19" ht="14.25">
      <c r="A41" s="42"/>
      <c r="B41" s="23" t="str">
        <f>'ﾌﾞﾛｯｸ別'!A14</f>
        <v>松葉ニューセラミックス</v>
      </c>
      <c r="C41" s="23">
        <f>Eﾌﾞﾛｯｸ!W3</f>
        <v>6</v>
      </c>
      <c r="D41" s="23">
        <f>Eﾌﾞﾛｯｸ!X3</f>
        <v>2</v>
      </c>
      <c r="E41" s="23">
        <f>Eﾌﾞﾛｯｸ!Y3</f>
        <v>4</v>
      </c>
      <c r="F41" s="23">
        <f>Eﾌﾞﾛｯｸ!Z3</f>
        <v>0</v>
      </c>
      <c r="G41" s="23">
        <f>Eﾌﾞﾛｯｸ!AA3</f>
        <v>17</v>
      </c>
      <c r="H41" s="23">
        <f>Eﾌﾞﾛｯｸ!AB3</f>
        <v>35</v>
      </c>
      <c r="I41" s="23">
        <f>Eﾌﾞﾛｯｸ!AC3</f>
        <v>-18</v>
      </c>
      <c r="J41" s="24"/>
      <c r="K41" s="42" t="s">
        <v>119</v>
      </c>
      <c r="L41" s="23" t="str">
        <f>'ﾌﾞﾛｯｸ別'!E23</f>
        <v>豊四季イーグルス</v>
      </c>
      <c r="M41" s="23">
        <f>Kﾌﾞﾛｯｸ!T3</f>
        <v>5</v>
      </c>
      <c r="N41" s="23">
        <f>Kﾌﾞﾛｯｸ!U3</f>
        <v>5</v>
      </c>
      <c r="O41" s="23">
        <f>Kﾌﾞﾛｯｸ!V3</f>
        <v>0</v>
      </c>
      <c r="P41" s="23">
        <f>Kﾌﾞﾛｯｸ!W3</f>
        <v>0</v>
      </c>
      <c r="Q41" s="23">
        <f>Kﾌﾞﾛｯｸ!X3</f>
        <v>31</v>
      </c>
      <c r="R41" s="23">
        <f>Kﾌﾞﾛｯｸ!Y3</f>
        <v>8</v>
      </c>
      <c r="S41" s="23">
        <f>Kﾌﾞﾛｯｸ!Z3</f>
        <v>23</v>
      </c>
    </row>
    <row r="42" spans="1:19" ht="14.25">
      <c r="A42" s="42"/>
      <c r="B42" s="23" t="str">
        <f>'ﾌﾞﾛｯｸ別'!A15</f>
        <v>カージナルス</v>
      </c>
      <c r="C42" s="23">
        <f>Eﾌﾞﾛｯｸ!W4</f>
        <v>6</v>
      </c>
      <c r="D42" s="23">
        <f>Eﾌﾞﾛｯｸ!X4</f>
        <v>1</v>
      </c>
      <c r="E42" s="23">
        <f>Eﾌﾞﾛｯｸ!Y4</f>
        <v>3</v>
      </c>
      <c r="F42" s="23">
        <f>Eﾌﾞﾛｯｸ!Z4</f>
        <v>2</v>
      </c>
      <c r="G42" s="23">
        <f>Eﾌﾞﾛｯｸ!AA4</f>
        <v>15</v>
      </c>
      <c r="H42" s="23">
        <f>Eﾌﾞﾛｯｸ!AB4</f>
        <v>36</v>
      </c>
      <c r="I42" s="23">
        <f>Eﾌﾞﾛｯｸ!AC4</f>
        <v>-21</v>
      </c>
      <c r="J42" s="24"/>
      <c r="K42" s="42"/>
      <c r="L42" s="23" t="str">
        <f>'ﾌﾞﾛｯｸ別'!E24</f>
        <v>柏ドリームス</v>
      </c>
      <c r="M42" s="23">
        <f>Kﾌﾞﾛｯｸ!T4</f>
        <v>5</v>
      </c>
      <c r="N42" s="23">
        <f>Kﾌﾞﾛｯｸ!U4</f>
        <v>2</v>
      </c>
      <c r="O42" s="23">
        <f>Kﾌﾞﾛｯｸ!V4</f>
        <v>2</v>
      </c>
      <c r="P42" s="23">
        <f>Kﾌﾞﾛｯｸ!W4</f>
        <v>1</v>
      </c>
      <c r="Q42" s="23">
        <f>Kﾌﾞﾛｯｸ!X4</f>
        <v>31</v>
      </c>
      <c r="R42" s="23">
        <f>Kﾌﾞﾛｯｸ!Y4</f>
        <v>16</v>
      </c>
      <c r="S42" s="23">
        <f>Kﾌﾞﾛｯｸ!Z4</f>
        <v>15</v>
      </c>
    </row>
    <row r="43" spans="1:19" ht="14.25">
      <c r="A43" s="42" t="s">
        <v>119</v>
      </c>
      <c r="B43" s="23" t="str">
        <f>'ﾌﾞﾛｯｸ別'!A16</f>
        <v>野田ロッキーズ</v>
      </c>
      <c r="C43" s="23">
        <f>Eﾌﾞﾛｯｸ!W5</f>
        <v>6</v>
      </c>
      <c r="D43" s="23">
        <f>Eﾌﾞﾛｯｸ!X5</f>
        <v>3</v>
      </c>
      <c r="E43" s="23">
        <f>Eﾌﾞﾛｯｸ!Y5</f>
        <v>2</v>
      </c>
      <c r="F43" s="23">
        <f>Eﾌﾞﾛｯｸ!Z5</f>
        <v>1</v>
      </c>
      <c r="G43" s="23">
        <f>Eﾌﾞﾛｯｸ!AA5</f>
        <v>32</v>
      </c>
      <c r="H43" s="23">
        <f>Eﾌﾞﾛｯｸ!AB5</f>
        <v>15</v>
      </c>
      <c r="I43" s="23">
        <f>Eﾌﾞﾛｯｸ!AC5</f>
        <v>17</v>
      </c>
      <c r="J43" s="24"/>
      <c r="K43" s="42"/>
      <c r="L43" s="23" t="str">
        <f>'ﾌﾞﾛｯｸ別'!E25</f>
        <v>流山マリーンズ</v>
      </c>
      <c r="M43" s="23">
        <f>Kﾌﾞﾛｯｸ!T5</f>
        <v>5</v>
      </c>
      <c r="N43" s="23">
        <f>Kﾌﾞﾛｯｸ!U5</f>
        <v>2</v>
      </c>
      <c r="O43" s="23">
        <f>Kﾌﾞﾛｯｸ!V5</f>
        <v>2</v>
      </c>
      <c r="P43" s="23">
        <f>Kﾌﾞﾛｯｸ!W5</f>
        <v>1</v>
      </c>
      <c r="Q43" s="23">
        <f>Kﾌﾞﾛｯｸ!X5</f>
        <v>54</v>
      </c>
      <c r="R43" s="23">
        <f>Kﾌﾞﾛｯｸ!Y5</f>
        <v>23</v>
      </c>
      <c r="S43" s="23">
        <f>Kﾌﾞﾛｯｸ!Z5</f>
        <v>31</v>
      </c>
    </row>
    <row r="44" spans="1:19" ht="14.25">
      <c r="A44" s="42" t="s">
        <v>119</v>
      </c>
      <c r="B44" s="23" t="str">
        <f>'ﾌﾞﾛｯｸ別'!A17</f>
        <v>セントラルパークス</v>
      </c>
      <c r="C44" s="23">
        <f>Eﾌﾞﾛｯｸ!W6</f>
        <v>6</v>
      </c>
      <c r="D44" s="23">
        <f>Eﾌﾞﾛｯｸ!X6</f>
        <v>6</v>
      </c>
      <c r="E44" s="23">
        <f>Eﾌﾞﾛｯｸ!Y6</f>
        <v>0</v>
      </c>
      <c r="F44" s="23">
        <f>Eﾌﾞﾛｯｸ!Z6</f>
        <v>0</v>
      </c>
      <c r="G44" s="23">
        <f>Eﾌﾞﾛｯｸ!AA6</f>
        <v>39</v>
      </c>
      <c r="H44" s="23">
        <f>Eﾌﾞﾛｯｸ!AB6</f>
        <v>8</v>
      </c>
      <c r="I44" s="23">
        <f>Eﾌﾞﾛｯｸ!AC6</f>
        <v>31</v>
      </c>
      <c r="J44" s="24"/>
      <c r="K44" s="42"/>
      <c r="L44" s="23" t="str">
        <f>'ﾌﾞﾛｯｸ別'!E26</f>
        <v>大和田レッズ</v>
      </c>
      <c r="M44" s="23">
        <f>Kﾌﾞﾛｯｸ!T6</f>
        <v>5</v>
      </c>
      <c r="N44" s="23">
        <f>Kﾌﾞﾛｯｸ!U6</f>
        <v>0</v>
      </c>
      <c r="O44" s="23">
        <f>Kﾌﾞﾛｯｸ!V6</f>
        <v>5</v>
      </c>
      <c r="P44" s="23">
        <f>Kﾌﾞﾛｯｸ!W6</f>
        <v>0</v>
      </c>
      <c r="Q44" s="23">
        <f>Kﾌﾞﾛｯｸ!X6</f>
        <v>6</v>
      </c>
      <c r="R44" s="23">
        <f>Kﾌﾞﾛｯｸ!Y6</f>
        <v>76</v>
      </c>
      <c r="S44" s="23">
        <f>Kﾌﾞﾛｯｸ!Z6</f>
        <v>-70</v>
      </c>
    </row>
    <row r="45" spans="1:19" ht="14.25">
      <c r="A45" s="42"/>
      <c r="B45" s="23" t="str">
        <f>'ﾌﾞﾛｯｸ別'!A18</f>
        <v>三郷団地ライオンズ</v>
      </c>
      <c r="C45" s="23">
        <f>Eﾌﾞﾛｯｸ!W7</f>
        <v>6</v>
      </c>
      <c r="D45" s="23">
        <f>Eﾌﾞﾛｯｸ!X7</f>
        <v>2</v>
      </c>
      <c r="E45" s="23">
        <f>Eﾌﾞﾛｯｸ!Y7</f>
        <v>4</v>
      </c>
      <c r="F45" s="23">
        <f>Eﾌﾞﾛｯｸ!Z7</f>
        <v>0</v>
      </c>
      <c r="G45" s="23">
        <f>Eﾌﾞﾛｯｸ!AA7</f>
        <v>29</v>
      </c>
      <c r="H45" s="23">
        <f>Eﾌﾞﾛｯｸ!AB7</f>
        <v>30</v>
      </c>
      <c r="I45" s="23">
        <f>Eﾌﾞﾛｯｸ!AC7</f>
        <v>-1</v>
      </c>
      <c r="J45" s="24"/>
      <c r="K45" s="42"/>
      <c r="L45" s="23" t="str">
        <f>'ﾌﾞﾛｯｸ別'!E27</f>
        <v>新松戸リトルベアーズ</v>
      </c>
      <c r="M45" s="23">
        <f>Kﾌﾞﾛｯｸ!T7</f>
        <v>5</v>
      </c>
      <c r="N45" s="23">
        <f>Kﾌﾞﾛｯｸ!U7</f>
        <v>1</v>
      </c>
      <c r="O45" s="23">
        <f>Kﾌﾞﾛｯｸ!V7</f>
        <v>4</v>
      </c>
      <c r="P45" s="23">
        <f>Kﾌﾞﾛｯｸ!W7</f>
        <v>0</v>
      </c>
      <c r="Q45" s="23">
        <f>Kﾌﾞﾛｯｸ!X7</f>
        <v>19</v>
      </c>
      <c r="R45" s="23">
        <f>Kﾌﾞﾛｯｸ!Y7</f>
        <v>43</v>
      </c>
      <c r="S45" s="23">
        <f>Kﾌﾞﾛｯｸ!Z7</f>
        <v>-24</v>
      </c>
    </row>
    <row r="46" spans="1:19" ht="14.25">
      <c r="A46" s="42"/>
      <c r="B46" s="23" t="str">
        <f>'ﾌﾞﾛｯｸ別'!A19</f>
        <v>金杉ミリオンズ</v>
      </c>
      <c r="C46" s="23">
        <f>Eﾌﾞﾛｯｸ!W8</f>
        <v>6</v>
      </c>
      <c r="D46" s="23">
        <f>Eﾌﾞﾛｯｸ!X8</f>
        <v>3</v>
      </c>
      <c r="E46" s="23">
        <f>Eﾌﾞﾛｯｸ!Y8</f>
        <v>2</v>
      </c>
      <c r="F46" s="23">
        <f>Eﾌﾞﾛｯｸ!Z8</f>
        <v>1</v>
      </c>
      <c r="G46" s="23">
        <f>Eﾌﾞﾛｯｸ!AA8</f>
        <v>34</v>
      </c>
      <c r="H46" s="23">
        <f>Eﾌﾞﾛｯｸ!AB8</f>
        <v>34</v>
      </c>
      <c r="I46" s="23">
        <f>Eﾌﾞﾛｯｸ!AC8</f>
        <v>0</v>
      </c>
      <c r="J46" s="24"/>
      <c r="K46" s="42"/>
      <c r="L46" s="23"/>
      <c r="M46" s="23"/>
      <c r="N46" s="23"/>
      <c r="O46" s="23"/>
      <c r="P46" s="23"/>
      <c r="Q46" s="23"/>
      <c r="R46" s="23"/>
      <c r="S46" s="23"/>
    </row>
    <row r="47" spans="1:19" ht="14.25">
      <c r="A47" s="24"/>
      <c r="B47" s="25"/>
      <c r="C47" s="25"/>
      <c r="D47" s="25"/>
      <c r="E47" s="25"/>
      <c r="F47" s="24"/>
      <c r="G47" s="24"/>
      <c r="H47" s="24"/>
      <c r="I47" s="24"/>
      <c r="J47" s="24"/>
      <c r="K47" s="24"/>
      <c r="L47" s="25"/>
      <c r="M47" s="25"/>
      <c r="N47" s="25"/>
      <c r="O47" s="25"/>
      <c r="P47" s="24"/>
      <c r="Q47" s="24"/>
      <c r="R47" s="24"/>
      <c r="S47" s="24"/>
    </row>
    <row r="48" spans="1:19" ht="17.25" customHeight="1">
      <c r="A48" s="39"/>
      <c r="B48" s="37" t="s">
        <v>27</v>
      </c>
      <c r="C48" s="26" t="s">
        <v>8</v>
      </c>
      <c r="D48" s="26" t="s">
        <v>9</v>
      </c>
      <c r="E48" s="26" t="s">
        <v>10</v>
      </c>
      <c r="F48" s="26" t="s">
        <v>11</v>
      </c>
      <c r="G48" s="26" t="s">
        <v>12</v>
      </c>
      <c r="H48" s="26" t="s">
        <v>13</v>
      </c>
      <c r="I48" s="26" t="s">
        <v>14</v>
      </c>
      <c r="J48" s="24"/>
      <c r="K48" s="45" t="s">
        <v>124</v>
      </c>
      <c r="L48" s="37" t="s">
        <v>28</v>
      </c>
      <c r="M48" s="26" t="s">
        <v>8</v>
      </c>
      <c r="N48" s="26" t="s">
        <v>9</v>
      </c>
      <c r="O48" s="26" t="s">
        <v>10</v>
      </c>
      <c r="P48" s="26" t="s">
        <v>11</v>
      </c>
      <c r="Q48" s="26" t="s">
        <v>12</v>
      </c>
      <c r="R48" s="26" t="s">
        <v>13</v>
      </c>
      <c r="S48" s="26" t="s">
        <v>14</v>
      </c>
    </row>
    <row r="49" spans="1:19" ht="14.25">
      <c r="A49" s="42"/>
      <c r="B49" s="44" t="str">
        <f>'ﾌﾞﾛｯｸ別'!C13</f>
        <v>柏ヤンガーズ</v>
      </c>
      <c r="C49" s="23">
        <f>Fﾌﾞﾛｯｸ!T2</f>
        <v>5</v>
      </c>
      <c r="D49" s="23">
        <f>Fﾌﾞﾛｯｸ!U2</f>
        <v>2</v>
      </c>
      <c r="E49" s="23">
        <f>Fﾌﾞﾛｯｸ!V2</f>
        <v>3</v>
      </c>
      <c r="F49" s="23">
        <f>Fﾌﾞﾛｯｸ!W2</f>
        <v>0</v>
      </c>
      <c r="G49" s="23">
        <f>Fﾌﾞﾛｯｸ!X2</f>
        <v>47</v>
      </c>
      <c r="H49" s="23">
        <f>Fﾌﾞﾛｯｸ!Y2</f>
        <v>41</v>
      </c>
      <c r="I49" s="23">
        <f>Fﾌﾞﾛｯｸ!Z2</f>
        <v>6</v>
      </c>
      <c r="J49" s="24"/>
      <c r="K49" s="42" t="s">
        <v>119</v>
      </c>
      <c r="L49" s="29" t="str">
        <f>'ﾌﾞﾛｯｸ別'!G22</f>
        <v>サンスパッツ</v>
      </c>
      <c r="M49" s="23">
        <f>Lﾌﾞﾛｯｸ!W2</f>
        <v>6</v>
      </c>
      <c r="N49" s="23">
        <f>Lﾌﾞﾛｯｸ!X2</f>
        <v>5</v>
      </c>
      <c r="O49" s="23">
        <f>Lﾌﾞﾛｯｸ!Y2</f>
        <v>1</v>
      </c>
      <c r="P49" s="23">
        <f>Lﾌﾞﾛｯｸ!Z2</f>
        <v>0</v>
      </c>
      <c r="Q49" s="23">
        <f>Lﾌﾞﾛｯｸ!AA2</f>
        <v>39</v>
      </c>
      <c r="R49" s="23">
        <f>Lﾌﾞﾛｯｸ!AB2</f>
        <v>15</v>
      </c>
      <c r="S49" s="23">
        <f>Lﾌﾞﾛｯｸ!AC2</f>
        <v>24</v>
      </c>
    </row>
    <row r="50" spans="1:19" ht="14.25">
      <c r="A50" s="42" t="s">
        <v>119</v>
      </c>
      <c r="B50" s="44" t="str">
        <f>'ﾌﾞﾛｯｸ別'!C14</f>
        <v>柏南ギャランツ</v>
      </c>
      <c r="C50" s="23">
        <f>Fﾌﾞﾛｯｸ!T3</f>
        <v>5</v>
      </c>
      <c r="D50" s="23">
        <f>Fﾌﾞﾛｯｸ!U3</f>
        <v>4</v>
      </c>
      <c r="E50" s="23">
        <f>Fﾌﾞﾛｯｸ!V3</f>
        <v>1</v>
      </c>
      <c r="F50" s="23">
        <f>Fﾌﾞﾛｯｸ!W3</f>
        <v>0</v>
      </c>
      <c r="G50" s="23">
        <f>Fﾌﾞﾛｯｸ!X3</f>
        <v>41</v>
      </c>
      <c r="H50" s="23">
        <f>Fﾌﾞﾛｯｸ!Y3</f>
        <v>10</v>
      </c>
      <c r="I50" s="23">
        <f>Fﾌﾞﾛｯｸ!Z3</f>
        <v>31</v>
      </c>
      <c r="J50" s="24"/>
      <c r="K50" s="42"/>
      <c r="L50" s="29" t="str">
        <f>'ﾌﾞﾛｯｸ別'!G23</f>
        <v>新柏ツインズ</v>
      </c>
      <c r="M50" s="23">
        <f>Lﾌﾞﾛｯｸ!W3</f>
        <v>6</v>
      </c>
      <c r="N50" s="23">
        <f>Lﾌﾞﾛｯｸ!X3</f>
        <v>3</v>
      </c>
      <c r="O50" s="23">
        <f>Lﾌﾞﾛｯｸ!Y3</f>
        <v>2</v>
      </c>
      <c r="P50" s="23">
        <f>Lﾌﾞﾛｯｸ!Z3</f>
        <v>1</v>
      </c>
      <c r="Q50" s="23">
        <f>Lﾌﾞﾛｯｸ!AA3</f>
        <v>45</v>
      </c>
      <c r="R50" s="23">
        <f>Lﾌﾞﾛｯｸ!AB3</f>
        <v>28</v>
      </c>
      <c r="S50" s="23">
        <f>Lﾌﾞﾛｯｸ!AC3</f>
        <v>17</v>
      </c>
    </row>
    <row r="51" spans="1:19" ht="14.25">
      <c r="A51" s="42"/>
      <c r="B51" s="23" t="str">
        <f>'ﾌﾞﾛｯｸ別'!C15</f>
        <v>流山シャークス</v>
      </c>
      <c r="C51" s="23">
        <f>Fﾌﾞﾛｯｸ!T4</f>
        <v>4</v>
      </c>
      <c r="D51" s="23">
        <f>Fﾌﾞﾛｯｸ!U4</f>
        <v>0</v>
      </c>
      <c r="E51" s="23">
        <f>Fﾌﾞﾛｯｸ!V4</f>
        <v>4</v>
      </c>
      <c r="F51" s="23">
        <f>Fﾌﾞﾛｯｸ!W4</f>
        <v>0</v>
      </c>
      <c r="G51" s="23">
        <f>Fﾌﾞﾛｯｸ!X4</f>
        <v>12</v>
      </c>
      <c r="H51" s="23">
        <f>Fﾌﾞﾛｯｸ!Y4</f>
        <v>50</v>
      </c>
      <c r="I51" s="23">
        <f>Fﾌﾞﾛｯｸ!Z4</f>
        <v>-38</v>
      </c>
      <c r="J51" s="24"/>
      <c r="K51" s="42"/>
      <c r="L51" s="29" t="str">
        <f>'ﾌﾞﾛｯｸ別'!G24</f>
        <v>七次台ジャガーズ</v>
      </c>
      <c r="M51" s="23">
        <f>Lﾌﾞﾛｯｸ!W4</f>
        <v>6</v>
      </c>
      <c r="N51" s="23">
        <f>Lﾌﾞﾛｯｸ!X4</f>
        <v>1</v>
      </c>
      <c r="O51" s="23">
        <f>Lﾌﾞﾛｯｸ!Y4</f>
        <v>5</v>
      </c>
      <c r="P51" s="23">
        <f>Lﾌﾞﾛｯｸ!Z4</f>
        <v>0</v>
      </c>
      <c r="Q51" s="23">
        <f>Lﾌﾞﾛｯｸ!AA4</f>
        <v>24</v>
      </c>
      <c r="R51" s="23">
        <f>Lﾌﾞﾛｯｸ!AB4</f>
        <v>45</v>
      </c>
      <c r="S51" s="23">
        <f>Lﾌﾞﾛｯｸ!AC4</f>
        <v>-21</v>
      </c>
    </row>
    <row r="52" spans="1:19" ht="14.25">
      <c r="A52" s="42"/>
      <c r="B52" s="44" t="str">
        <f>'ﾌﾞﾛｯｸ別'!C16</f>
        <v>柳沢イーグルス</v>
      </c>
      <c r="C52" s="23">
        <f>Fﾌﾞﾛｯｸ!T5</f>
        <v>5</v>
      </c>
      <c r="D52" s="23">
        <f>Fﾌﾞﾛｯｸ!U5</f>
        <v>1</v>
      </c>
      <c r="E52" s="23">
        <f>Fﾌﾞﾛｯｸ!V5</f>
        <v>3</v>
      </c>
      <c r="F52" s="23">
        <f>Fﾌﾞﾛｯｸ!W5</f>
        <v>1</v>
      </c>
      <c r="G52" s="23">
        <f>Fﾌﾞﾛｯｸ!X5</f>
        <v>20</v>
      </c>
      <c r="H52" s="23">
        <f>Fﾌﾞﾛｯｸ!Y5</f>
        <v>83</v>
      </c>
      <c r="I52" s="23">
        <f>Fﾌﾞﾛｯｸ!Z5</f>
        <v>-63</v>
      </c>
      <c r="J52" s="24"/>
      <c r="K52" s="42"/>
      <c r="L52" s="29" t="str">
        <f>'ﾌﾞﾛｯｸ別'!G25</f>
        <v>流山ホークス</v>
      </c>
      <c r="M52" s="23">
        <f>Lﾌﾞﾛｯｸ!W5</f>
        <v>6</v>
      </c>
      <c r="N52" s="23">
        <f>Lﾌﾞﾛｯｸ!X5</f>
        <v>3</v>
      </c>
      <c r="O52" s="23">
        <f>Lﾌﾞﾛｯｸ!Y5</f>
        <v>2</v>
      </c>
      <c r="P52" s="23">
        <f>Lﾌﾞﾛｯｸ!Z5</f>
        <v>1</v>
      </c>
      <c r="Q52" s="23">
        <f>Lﾌﾞﾛｯｸ!AA5</f>
        <v>54</v>
      </c>
      <c r="R52" s="23">
        <f>Lﾌﾞﾛｯｸ!AB5</f>
        <v>15</v>
      </c>
      <c r="S52" s="23">
        <f>Lﾌﾞﾛｯｸ!AC5</f>
        <v>39</v>
      </c>
    </row>
    <row r="53" spans="1:19" ht="14.25">
      <c r="A53" s="42" t="s">
        <v>119</v>
      </c>
      <c r="B53" s="44" t="str">
        <f>'ﾌﾞﾛｯｸ別'!C17</f>
        <v>串崎スワローズ</v>
      </c>
      <c r="C53" s="23">
        <f>Fﾌﾞﾛｯｸ!T6</f>
        <v>5</v>
      </c>
      <c r="D53" s="23">
        <f>Fﾌﾞﾛｯｸ!U6</f>
        <v>5</v>
      </c>
      <c r="E53" s="23">
        <f>Fﾌﾞﾛｯｸ!V6</f>
        <v>0</v>
      </c>
      <c r="F53" s="23">
        <f>Fﾌﾞﾛｯｸ!W6</f>
        <v>0</v>
      </c>
      <c r="G53" s="23">
        <f>Fﾌﾞﾛｯｸ!X6</f>
        <v>68</v>
      </c>
      <c r="H53" s="23">
        <f>Fﾌﾞﾛｯｸ!Y6</f>
        <v>2</v>
      </c>
      <c r="I53" s="23">
        <f>Fﾌﾞﾛｯｸ!Z6</f>
        <v>66</v>
      </c>
      <c r="J53" s="24"/>
      <c r="K53" s="42"/>
      <c r="L53" s="29" t="str">
        <f>'ﾌﾞﾛｯｸ別'!G26</f>
        <v>東新田ユニオンズ</v>
      </c>
      <c r="M53" s="23">
        <f>Lﾌﾞﾛｯｸ!W6</f>
        <v>6</v>
      </c>
      <c r="N53" s="23">
        <f>Lﾌﾞﾛｯｸ!X6</f>
        <v>0</v>
      </c>
      <c r="O53" s="23">
        <f>Lﾌﾞﾛｯｸ!Y6</f>
        <v>6</v>
      </c>
      <c r="P53" s="23">
        <f>Lﾌﾞﾛｯｸ!Z6</f>
        <v>0</v>
      </c>
      <c r="Q53" s="23">
        <f>Lﾌﾞﾛｯｸ!AA6</f>
        <v>12</v>
      </c>
      <c r="R53" s="23">
        <f>Lﾌﾞﾛｯｸ!AB6</f>
        <v>81</v>
      </c>
      <c r="S53" s="23">
        <f>Lﾌﾞﾛｯｸ!AC6</f>
        <v>-69</v>
      </c>
    </row>
    <row r="54" spans="1:19" ht="14.25">
      <c r="A54" s="42"/>
      <c r="B54" s="23" t="str">
        <f>'ﾌﾞﾛｯｸ別'!C18</f>
        <v>吉川ドリームズ</v>
      </c>
      <c r="C54" s="23">
        <f>Fﾌﾞﾛｯｸ!T7</f>
        <v>4</v>
      </c>
      <c r="D54" s="23">
        <f>Fﾌﾞﾛｯｸ!U7</f>
        <v>1</v>
      </c>
      <c r="E54" s="23">
        <f>Fﾌﾞﾛｯｸ!V7</f>
        <v>2</v>
      </c>
      <c r="F54" s="23">
        <f>Fﾌﾞﾛｯｸ!W7</f>
        <v>1</v>
      </c>
      <c r="G54" s="23">
        <f>Fﾌﾞﾛｯｸ!X7</f>
        <v>28</v>
      </c>
      <c r="H54" s="23">
        <f>Fﾌﾞﾛｯｸ!Y7</f>
        <v>30</v>
      </c>
      <c r="I54" s="23">
        <f>Fﾌﾞﾛｯｸ!Z7</f>
        <v>-2</v>
      </c>
      <c r="J54" s="24"/>
      <c r="K54" s="42" t="s">
        <v>119</v>
      </c>
      <c r="L54" s="29" t="str">
        <f>'ﾌﾞﾛｯｸ別'!G27</f>
        <v>にしくぼフェニックス</v>
      </c>
      <c r="M54" s="23">
        <f>Lﾌﾞﾛｯｸ!W7</f>
        <v>6</v>
      </c>
      <c r="N54" s="23">
        <f>Lﾌﾞﾛｯｸ!X7</f>
        <v>5</v>
      </c>
      <c r="O54" s="23">
        <f>Lﾌﾞﾛｯｸ!Y7</f>
        <v>1</v>
      </c>
      <c r="P54" s="23">
        <f>Lﾌﾞﾛｯｸ!Z7</f>
        <v>0</v>
      </c>
      <c r="Q54" s="23">
        <f>Lﾌﾞﾛｯｸ!AA7</f>
        <v>31</v>
      </c>
      <c r="R54" s="23">
        <f>Lﾌﾞﾛｯｸ!AB7</f>
        <v>17</v>
      </c>
      <c r="S54" s="23">
        <f>Lﾌﾞﾛｯｸ!AC7</f>
        <v>14</v>
      </c>
    </row>
    <row r="55" spans="1:19" ht="14.25">
      <c r="A55" s="42"/>
      <c r="B55" s="23"/>
      <c r="C55" s="23"/>
      <c r="D55" s="23"/>
      <c r="E55" s="23"/>
      <c r="F55" s="23"/>
      <c r="G55" s="23"/>
      <c r="H55" s="23"/>
      <c r="I55" s="23"/>
      <c r="J55" s="24"/>
      <c r="K55" s="42"/>
      <c r="L55" s="29" t="str">
        <f>'ﾌﾞﾛｯｸ別'!G28</f>
        <v>大塚バッファローズ</v>
      </c>
      <c r="M55" s="23">
        <f>Lﾌﾞﾛｯｸ!W8</f>
        <v>6</v>
      </c>
      <c r="N55" s="23">
        <f>Lﾌﾞﾛｯｸ!X8</f>
        <v>3</v>
      </c>
      <c r="O55" s="23">
        <f>Lﾌﾞﾛｯｸ!Y8</f>
        <v>3</v>
      </c>
      <c r="P55" s="23">
        <f>Lﾌﾞﾛｯｸ!Z8</f>
        <v>0</v>
      </c>
      <c r="Q55" s="23">
        <f>Lﾌﾞﾛｯｸ!AA8</f>
        <v>37</v>
      </c>
      <c r="R55" s="23">
        <f>Lﾌﾞﾛｯｸ!AB8</f>
        <v>41</v>
      </c>
      <c r="S55" s="23">
        <f>Lﾌﾞﾛｯｸ!AC8</f>
        <v>-4</v>
      </c>
    </row>
  </sheetData>
  <sheetProtection/>
  <mergeCells count="3">
    <mergeCell ref="B1:I1"/>
    <mergeCell ref="M1:S1"/>
    <mergeCell ref="L2:S2"/>
  </mergeCells>
  <conditionalFormatting sqref="H5:I5 M6:M8 C53 F5 B5 D5">
    <cfRule type="cellIs" priority="1" dxfId="0" operator="equal" stopIfTrue="1">
      <formula>6</formula>
    </cfRule>
  </conditionalFormatting>
  <conditionalFormatting sqref="A3 K12 A12 A21 A30 K48 A48 A39 K21 K30 K39 K3">
    <cfRule type="cellIs" priority="2" dxfId="1" operator="equal" stopIfTrue="1">
      <formula>"対戦終了"</formula>
    </cfRule>
  </conditionalFormatting>
  <conditionalFormatting sqref="B4">
    <cfRule type="cellIs" priority="3" dxfId="2" operator="equal" stopIfTrue="1">
      <formula>$C$4=6</formula>
    </cfRule>
  </conditionalFormatting>
  <printOptions horizontalCentered="1" verticalCentered="1"/>
  <pageMargins left="0.6692913385826772" right="0.2755905511811024" top="0.31" bottom="0.31496062992125984" header="0.1968503937007874" footer="0.196850393700787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30"/>
  <sheetViews>
    <sheetView showZeros="0" zoomScale="94" zoomScaleNormal="94" workbookViewId="0" topLeftCell="A4">
      <selection activeCell="C13" sqref="C13"/>
    </sheetView>
  </sheetViews>
  <sheetFormatPr defaultColWidth="8.796875" defaultRowHeight="17.25"/>
  <cols>
    <col min="1" max="1" width="20.69921875" style="8" customWidth="1"/>
    <col min="2" max="2" width="7.09765625" style="8" bestFit="1" customWidth="1"/>
    <col min="3" max="3" width="20.69921875" style="8" customWidth="1"/>
    <col min="4" max="4" width="7.09765625" style="8" bestFit="1" customWidth="1"/>
    <col min="5" max="5" width="20.69921875" style="8" customWidth="1"/>
    <col min="6" max="6" width="7.09765625" style="8" bestFit="1" customWidth="1"/>
    <col min="7" max="7" width="20.69921875" style="8" customWidth="1"/>
    <col min="8" max="8" width="7.09765625" style="8" bestFit="1" customWidth="1"/>
    <col min="9" max="16384" width="8.796875" style="8" customWidth="1"/>
  </cols>
  <sheetData>
    <row r="1" spans="1:8" ht="23.25" customHeight="1">
      <c r="A1" s="152" t="s">
        <v>38</v>
      </c>
      <c r="B1" s="152"/>
      <c r="C1" s="152"/>
      <c r="D1" s="152"/>
      <c r="E1" s="152"/>
      <c r="F1" s="152"/>
      <c r="G1" s="152"/>
      <c r="H1" s="152"/>
    </row>
    <row r="2" spans="1:8" ht="20.25" customHeight="1">
      <c r="A2" s="154" t="s">
        <v>19</v>
      </c>
      <c r="B2" s="154"/>
      <c r="C2" s="154"/>
      <c r="D2" s="154"/>
      <c r="E2" s="154"/>
      <c r="F2" s="154"/>
      <c r="G2" s="154"/>
      <c r="H2" s="154"/>
    </row>
    <row r="3" spans="1:8" ht="17.25">
      <c r="A3" s="153" t="s">
        <v>0</v>
      </c>
      <c r="B3" s="153"/>
      <c r="C3" s="153" t="s">
        <v>1</v>
      </c>
      <c r="D3" s="153"/>
      <c r="E3" s="153" t="s">
        <v>2</v>
      </c>
      <c r="F3" s="153"/>
      <c r="G3" s="153" t="s">
        <v>3</v>
      </c>
      <c r="H3" s="153"/>
    </row>
    <row r="4" spans="1:8" ht="21.75" customHeight="1">
      <c r="A4" s="20" t="s">
        <v>39</v>
      </c>
      <c r="B4" s="20" t="s">
        <v>40</v>
      </c>
      <c r="C4" s="20" t="s">
        <v>50</v>
      </c>
      <c r="D4" s="20" t="s">
        <v>42</v>
      </c>
      <c r="E4" s="20" t="s">
        <v>51</v>
      </c>
      <c r="F4" s="20" t="s">
        <v>42</v>
      </c>
      <c r="G4" s="20" t="s">
        <v>52</v>
      </c>
      <c r="H4" s="20" t="s">
        <v>42</v>
      </c>
    </row>
    <row r="5" spans="1:8" ht="21.75" customHeight="1">
      <c r="A5" s="40" t="s">
        <v>41</v>
      </c>
      <c r="B5" s="41" t="s">
        <v>42</v>
      </c>
      <c r="C5" s="41" t="s">
        <v>53</v>
      </c>
      <c r="D5" s="41" t="s">
        <v>42</v>
      </c>
      <c r="E5" s="40" t="s">
        <v>54</v>
      </c>
      <c r="F5" s="41" t="s">
        <v>42</v>
      </c>
      <c r="G5" s="41" t="s">
        <v>55</v>
      </c>
      <c r="H5" s="41" t="s">
        <v>42</v>
      </c>
    </row>
    <row r="6" spans="1:8" ht="21.75" customHeight="1">
      <c r="A6" s="31" t="s">
        <v>43</v>
      </c>
      <c r="B6" s="41" t="s">
        <v>42</v>
      </c>
      <c r="C6" s="41" t="s">
        <v>56</v>
      </c>
      <c r="D6" s="41" t="s">
        <v>42</v>
      </c>
      <c r="E6" s="41" t="s">
        <v>57</v>
      </c>
      <c r="F6" s="41" t="s">
        <v>45</v>
      </c>
      <c r="G6" s="33" t="s">
        <v>58</v>
      </c>
      <c r="H6" s="41" t="s">
        <v>45</v>
      </c>
    </row>
    <row r="7" spans="1:8" ht="21.75" customHeight="1">
      <c r="A7" s="30" t="s">
        <v>44</v>
      </c>
      <c r="B7" s="41" t="s">
        <v>45</v>
      </c>
      <c r="C7" s="33" t="s">
        <v>59</v>
      </c>
      <c r="D7" s="41" t="s">
        <v>45</v>
      </c>
      <c r="E7" s="30" t="s">
        <v>60</v>
      </c>
      <c r="F7" s="41" t="s">
        <v>45</v>
      </c>
      <c r="G7" s="41" t="s">
        <v>61</v>
      </c>
      <c r="H7" s="41" t="s">
        <v>47</v>
      </c>
    </row>
    <row r="8" spans="1:8" ht="21.75" customHeight="1">
      <c r="A8" s="30" t="s">
        <v>46</v>
      </c>
      <c r="B8" s="41" t="s">
        <v>45</v>
      </c>
      <c r="C8" s="41" t="s">
        <v>62</v>
      </c>
      <c r="D8" s="41" t="s">
        <v>47</v>
      </c>
      <c r="E8" s="31" t="s">
        <v>63</v>
      </c>
      <c r="F8" s="41" t="s">
        <v>47</v>
      </c>
      <c r="G8" s="41" t="s">
        <v>64</v>
      </c>
      <c r="H8" s="41" t="s">
        <v>47</v>
      </c>
    </row>
    <row r="9" spans="1:8" ht="21.75" customHeight="1">
      <c r="A9" s="41" t="s">
        <v>32</v>
      </c>
      <c r="B9" s="41" t="s">
        <v>47</v>
      </c>
      <c r="C9" s="41" t="s">
        <v>65</v>
      </c>
      <c r="D9" s="41" t="s">
        <v>49</v>
      </c>
      <c r="E9" s="41" t="s">
        <v>66</v>
      </c>
      <c r="F9" s="41" t="s">
        <v>49</v>
      </c>
      <c r="G9" s="41" t="s">
        <v>67</v>
      </c>
      <c r="H9" s="41" t="s">
        <v>68</v>
      </c>
    </row>
    <row r="10" spans="1:8" ht="21.75" customHeight="1">
      <c r="A10" s="41" t="s">
        <v>48</v>
      </c>
      <c r="B10" s="41" t="s">
        <v>49</v>
      </c>
      <c r="C10" s="41" t="s">
        <v>117</v>
      </c>
      <c r="D10" s="41" t="s">
        <v>118</v>
      </c>
      <c r="E10" s="41"/>
      <c r="F10" s="41"/>
      <c r="G10" s="41"/>
      <c r="H10" s="41"/>
    </row>
    <row r="11" spans="1:8" ht="21.75" customHeight="1">
      <c r="A11" s="19"/>
      <c r="B11" s="19"/>
      <c r="C11" s="19"/>
      <c r="D11" s="19"/>
      <c r="E11" s="19"/>
      <c r="F11" s="19"/>
      <c r="G11" s="19"/>
      <c r="H11" s="19"/>
    </row>
    <row r="12" spans="1:8" ht="21.75" customHeight="1">
      <c r="A12" s="153" t="s">
        <v>4</v>
      </c>
      <c r="B12" s="153"/>
      <c r="C12" s="153" t="s">
        <v>5</v>
      </c>
      <c r="D12" s="153"/>
      <c r="E12" s="153" t="s">
        <v>6</v>
      </c>
      <c r="F12" s="153"/>
      <c r="G12" s="153" t="s">
        <v>7</v>
      </c>
      <c r="H12" s="153"/>
    </row>
    <row r="13" spans="1:8" ht="21.75" customHeight="1">
      <c r="A13" s="20" t="s">
        <v>71</v>
      </c>
      <c r="B13" s="20" t="s">
        <v>42</v>
      </c>
      <c r="C13" s="34" t="s">
        <v>69</v>
      </c>
      <c r="D13" s="20" t="s">
        <v>42</v>
      </c>
      <c r="E13" s="34" t="s">
        <v>70</v>
      </c>
      <c r="F13" s="20" t="s">
        <v>42</v>
      </c>
      <c r="G13" s="20" t="s">
        <v>31</v>
      </c>
      <c r="H13" s="20" t="s">
        <v>40</v>
      </c>
    </row>
    <row r="14" spans="1:8" ht="21.75" customHeight="1">
      <c r="A14" s="40" t="s">
        <v>72</v>
      </c>
      <c r="B14" s="41" t="s">
        <v>42</v>
      </c>
      <c r="C14" s="41" t="s">
        <v>73</v>
      </c>
      <c r="D14" s="41" t="s">
        <v>42</v>
      </c>
      <c r="E14" s="40" t="s">
        <v>74</v>
      </c>
      <c r="F14" s="41" t="s">
        <v>42</v>
      </c>
      <c r="G14" s="41" t="s">
        <v>75</v>
      </c>
      <c r="H14" s="41" t="s">
        <v>42</v>
      </c>
    </row>
    <row r="15" spans="1:8" ht="21.75" customHeight="1">
      <c r="A15" s="31" t="s">
        <v>76</v>
      </c>
      <c r="B15" s="41" t="s">
        <v>45</v>
      </c>
      <c r="C15" s="41" t="s">
        <v>77</v>
      </c>
      <c r="D15" s="41" t="s">
        <v>45</v>
      </c>
      <c r="E15" s="41" t="s">
        <v>78</v>
      </c>
      <c r="F15" s="41" t="s">
        <v>45</v>
      </c>
      <c r="G15" s="30" t="s">
        <v>79</v>
      </c>
      <c r="H15" s="41" t="s">
        <v>42</v>
      </c>
    </row>
    <row r="16" spans="1:8" ht="21.75" customHeight="1">
      <c r="A16" s="30" t="s">
        <v>80</v>
      </c>
      <c r="B16" s="41" t="s">
        <v>47</v>
      </c>
      <c r="C16" s="30" t="s">
        <v>81</v>
      </c>
      <c r="D16" s="41" t="s">
        <v>47</v>
      </c>
      <c r="E16" s="30" t="s">
        <v>82</v>
      </c>
      <c r="F16" s="41" t="s">
        <v>47</v>
      </c>
      <c r="G16" s="31" t="s">
        <v>83</v>
      </c>
      <c r="H16" s="41" t="s">
        <v>45</v>
      </c>
    </row>
    <row r="17" spans="1:8" ht="21.75" customHeight="1">
      <c r="A17" s="30" t="s">
        <v>84</v>
      </c>
      <c r="B17" s="41" t="s">
        <v>49</v>
      </c>
      <c r="C17" s="41" t="s">
        <v>37</v>
      </c>
      <c r="D17" s="41" t="s">
        <v>49</v>
      </c>
      <c r="E17" s="41" t="s">
        <v>85</v>
      </c>
      <c r="F17" s="41" t="s">
        <v>49</v>
      </c>
      <c r="G17" s="41" t="s">
        <v>86</v>
      </c>
      <c r="H17" s="41" t="s">
        <v>47</v>
      </c>
    </row>
    <row r="18" spans="1:8" ht="21.75" customHeight="1">
      <c r="A18" s="41" t="s">
        <v>87</v>
      </c>
      <c r="B18" s="41" t="s">
        <v>68</v>
      </c>
      <c r="C18" s="41" t="s">
        <v>88</v>
      </c>
      <c r="D18" s="41" t="s">
        <v>89</v>
      </c>
      <c r="E18" s="41" t="s">
        <v>90</v>
      </c>
      <c r="F18" s="41" t="s">
        <v>68</v>
      </c>
      <c r="G18" s="41" t="s">
        <v>91</v>
      </c>
      <c r="H18" s="41" t="s">
        <v>49</v>
      </c>
    </row>
    <row r="19" spans="1:8" ht="21.75" customHeight="1">
      <c r="A19" s="41" t="s">
        <v>120</v>
      </c>
      <c r="B19" s="41" t="s">
        <v>121</v>
      </c>
      <c r="C19" s="41"/>
      <c r="D19" s="41"/>
      <c r="E19" s="41"/>
      <c r="F19" s="41"/>
      <c r="G19" s="41"/>
      <c r="H19" s="41"/>
    </row>
    <row r="20" spans="1:8" ht="21.75" customHeight="1">
      <c r="A20" s="19"/>
      <c r="B20" s="19"/>
      <c r="C20" s="19"/>
      <c r="D20" s="19"/>
      <c r="E20" s="19"/>
      <c r="F20" s="19"/>
      <c r="G20" s="19"/>
      <c r="H20" s="19"/>
    </row>
    <row r="21" spans="1:8" ht="21.75" customHeight="1">
      <c r="A21" s="153" t="s">
        <v>15</v>
      </c>
      <c r="B21" s="153"/>
      <c r="C21" s="153" t="s">
        <v>16</v>
      </c>
      <c r="D21" s="153"/>
      <c r="E21" s="153" t="s">
        <v>17</v>
      </c>
      <c r="F21" s="153"/>
      <c r="G21" s="153" t="s">
        <v>18</v>
      </c>
      <c r="H21" s="153"/>
    </row>
    <row r="22" spans="1:8" ht="21.75" customHeight="1">
      <c r="A22" s="20" t="s">
        <v>92</v>
      </c>
      <c r="B22" s="20" t="s">
        <v>40</v>
      </c>
      <c r="C22" s="20" t="s">
        <v>93</v>
      </c>
      <c r="D22" s="20" t="s">
        <v>40</v>
      </c>
      <c r="E22" s="20" t="s">
        <v>33</v>
      </c>
      <c r="F22" s="20" t="s">
        <v>40</v>
      </c>
      <c r="G22" s="20" t="s">
        <v>34</v>
      </c>
      <c r="H22" s="20" t="s">
        <v>40</v>
      </c>
    </row>
    <row r="23" spans="1:8" ht="21.75" customHeight="1">
      <c r="A23" s="32" t="s">
        <v>94</v>
      </c>
      <c r="B23" s="41" t="s">
        <v>42</v>
      </c>
      <c r="C23" s="41" t="s">
        <v>95</v>
      </c>
      <c r="D23" s="41" t="s">
        <v>42</v>
      </c>
      <c r="E23" s="40" t="s">
        <v>96</v>
      </c>
      <c r="F23" s="41" t="s">
        <v>42</v>
      </c>
      <c r="G23" s="41" t="s">
        <v>97</v>
      </c>
      <c r="H23" s="41" t="s">
        <v>42</v>
      </c>
    </row>
    <row r="24" spans="1:8" ht="21.75" customHeight="1">
      <c r="A24" s="41" t="s">
        <v>98</v>
      </c>
      <c r="B24" s="41" t="s">
        <v>42</v>
      </c>
      <c r="C24" s="41" t="s">
        <v>114</v>
      </c>
      <c r="D24" s="41" t="s">
        <v>42</v>
      </c>
      <c r="E24" s="41" t="s">
        <v>99</v>
      </c>
      <c r="F24" s="41" t="s">
        <v>42</v>
      </c>
      <c r="G24" s="30" t="s">
        <v>100</v>
      </c>
      <c r="H24" s="41" t="s">
        <v>101</v>
      </c>
    </row>
    <row r="25" spans="1:8" ht="21.75" customHeight="1">
      <c r="A25" s="30" t="s">
        <v>102</v>
      </c>
      <c r="B25" s="41" t="s">
        <v>45</v>
      </c>
      <c r="C25" s="33" t="s">
        <v>103</v>
      </c>
      <c r="D25" s="41" t="s">
        <v>45</v>
      </c>
      <c r="E25" s="32" t="s">
        <v>104</v>
      </c>
      <c r="F25" s="41" t="s">
        <v>45</v>
      </c>
      <c r="G25" s="41" t="s">
        <v>105</v>
      </c>
      <c r="H25" s="41" t="s">
        <v>45</v>
      </c>
    </row>
    <row r="26" spans="1:8" ht="21.75" customHeight="1">
      <c r="A26" s="30" t="s">
        <v>106</v>
      </c>
      <c r="B26" s="41" t="s">
        <v>47</v>
      </c>
      <c r="C26" s="41" t="s">
        <v>107</v>
      </c>
      <c r="D26" s="41" t="s">
        <v>47</v>
      </c>
      <c r="E26" s="41" t="s">
        <v>108</v>
      </c>
      <c r="F26" s="41" t="s">
        <v>47</v>
      </c>
      <c r="G26" s="41" t="s">
        <v>109</v>
      </c>
      <c r="H26" s="41" t="s">
        <v>47</v>
      </c>
    </row>
    <row r="27" spans="1:8" ht="21.75" customHeight="1">
      <c r="A27" s="41" t="s">
        <v>110</v>
      </c>
      <c r="B27" s="41" t="s">
        <v>49</v>
      </c>
      <c r="C27" s="41" t="s">
        <v>111</v>
      </c>
      <c r="D27" s="41" t="s">
        <v>49</v>
      </c>
      <c r="E27" s="41" t="s">
        <v>112</v>
      </c>
      <c r="F27" s="41" t="s">
        <v>49</v>
      </c>
      <c r="G27" s="31" t="s">
        <v>113</v>
      </c>
      <c r="H27" s="41" t="s">
        <v>49</v>
      </c>
    </row>
    <row r="28" spans="1:8" ht="21.75" customHeight="1">
      <c r="A28" s="41"/>
      <c r="B28" s="41"/>
      <c r="C28" s="41"/>
      <c r="D28" s="41"/>
      <c r="E28" s="41"/>
      <c r="F28" s="41"/>
      <c r="G28" s="41" t="s">
        <v>115</v>
      </c>
      <c r="H28" s="41" t="s">
        <v>116</v>
      </c>
    </row>
    <row r="29" spans="1:8" ht="21.75" customHeight="1">
      <c r="A29" s="19"/>
      <c r="B29" s="19"/>
      <c r="C29" s="19"/>
      <c r="D29" s="19"/>
      <c r="E29" s="19"/>
      <c r="F29" s="19"/>
      <c r="G29" s="19"/>
      <c r="H29" s="19"/>
    </row>
    <row r="30" spans="2:3" ht="17.25">
      <c r="B30" s="21"/>
      <c r="C30" s="22" t="s">
        <v>29</v>
      </c>
    </row>
  </sheetData>
  <sheetProtection/>
  <mergeCells count="14">
    <mergeCell ref="A3:B3"/>
    <mergeCell ref="C3:D3"/>
    <mergeCell ref="E3:F3"/>
    <mergeCell ref="G3:H3"/>
    <mergeCell ref="A1:H1"/>
    <mergeCell ref="A21:B21"/>
    <mergeCell ref="C21:D21"/>
    <mergeCell ref="E21:F21"/>
    <mergeCell ref="G21:H21"/>
    <mergeCell ref="A2:H2"/>
    <mergeCell ref="G12:H12"/>
    <mergeCell ref="E12:F12"/>
    <mergeCell ref="C12:D12"/>
    <mergeCell ref="A12:B12"/>
  </mergeCells>
  <dataValidations count="1">
    <dataValidation allowBlank="1" showInputMessage="1" showErrorMessage="1" imeMode="hiragana" sqref="A7:A9 E16:E19 E7 G15 G6 C22 A11:H11 A28:H29 A13:B13 A4:H4 E20:F20 G19:H20 A20:B20"/>
  </dataValidations>
  <hyperlinks>
    <hyperlink ref="A3:B3" location="Aﾌﾞﾛｯｸ!A1" display="Aブロック"/>
    <hyperlink ref="C3:D3" location="Bﾌﾞﾛｯｸ!A1" display="Bブロック"/>
    <hyperlink ref="E3:F3" location="Cﾌﾞﾛｯｸ!A1" display="Cブロック"/>
    <hyperlink ref="G3:H3" location="Ｄﾌﾞﾛｯｸ!A1" display="Dブロック"/>
    <hyperlink ref="A12:B12" location="Eﾌﾞﾛｯｸ!A1" display="Eブロック"/>
    <hyperlink ref="C12:D12" location="Fﾌﾞﾛｯｸ!A1" display="Fブロック"/>
    <hyperlink ref="E12:F12" location="Gﾌﾞﾛｯｸ!A1" display="Gブロック"/>
    <hyperlink ref="G12:H12" location="Hﾌﾞﾛｯｸ!A1" display="Hブロック"/>
    <hyperlink ref="A21:B21" location="Iﾌﾞﾛｯｸ!A1" display="Ｉブロック"/>
    <hyperlink ref="C21:D21" location="Jﾌﾞﾛｯｸ!A1" display="Ｊブロック"/>
    <hyperlink ref="E21:F21" location="Kﾌﾞﾛｯｸ!A1" display="Ｋブロック"/>
    <hyperlink ref="G21:H21" location="Lﾌﾞﾛｯｸ!A1" display="Ｌブロック"/>
  </hyperlinks>
  <printOptions horizontalCentered="1"/>
  <pageMargins left="0.3937007874015748" right="0.2755905511811024" top="0.26" bottom="0.28" header="0.2" footer="0.2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77"/>
  <sheetViews>
    <sheetView showZeros="0" zoomScale="94" zoomScaleNormal="94" workbookViewId="0" topLeftCell="A1">
      <selection activeCell="I8" sqref="I8"/>
    </sheetView>
  </sheetViews>
  <sheetFormatPr defaultColWidth="8.796875" defaultRowHeight="17.25"/>
  <cols>
    <col min="1" max="1" width="4.69921875" style="70" bestFit="1" customWidth="1"/>
    <col min="2" max="2" width="16.796875" style="70" bestFit="1" customWidth="1"/>
    <col min="3" max="3" width="6.09765625" style="70" bestFit="1" customWidth="1"/>
    <col min="4" max="4" width="16.796875" style="70" bestFit="1" customWidth="1"/>
    <col min="5" max="6" width="8.796875" style="70" customWidth="1"/>
    <col min="7" max="7" width="4.5" style="70" bestFit="1" customWidth="1"/>
    <col min="8" max="8" width="8.796875" style="70" customWidth="1"/>
    <col min="9" max="9" width="27.5" style="76" customWidth="1"/>
    <col min="10" max="16384" width="8.796875" style="70" customWidth="1"/>
  </cols>
  <sheetData>
    <row r="1" spans="1:9" ht="17.25">
      <c r="A1" s="70" t="s">
        <v>237</v>
      </c>
      <c r="B1" s="70" t="s">
        <v>238</v>
      </c>
      <c r="C1" s="70" t="s">
        <v>191</v>
      </c>
      <c r="G1" s="70" t="s">
        <v>241</v>
      </c>
      <c r="H1" s="70" t="s">
        <v>240</v>
      </c>
      <c r="I1" s="76" t="s">
        <v>190</v>
      </c>
    </row>
    <row r="2" spans="1:10" ht="17.25">
      <c r="A2" s="70" t="s">
        <v>224</v>
      </c>
      <c r="B2" s="73" t="s">
        <v>32</v>
      </c>
      <c r="C2" s="73" t="s">
        <v>47</v>
      </c>
      <c r="G2" s="70">
        <v>1</v>
      </c>
      <c r="H2" s="70" t="s">
        <v>242</v>
      </c>
      <c r="I2" s="77" t="s">
        <v>84</v>
      </c>
      <c r="J2" s="70" t="s">
        <v>255</v>
      </c>
    </row>
    <row r="3" spans="1:10" ht="17.25">
      <c r="A3" s="70" t="s">
        <v>177</v>
      </c>
      <c r="B3" s="71" t="s">
        <v>39</v>
      </c>
      <c r="C3" s="71" t="s">
        <v>40</v>
      </c>
      <c r="G3" s="70">
        <v>2</v>
      </c>
      <c r="H3" s="70" t="s">
        <v>243</v>
      </c>
      <c r="I3" s="76" t="s">
        <v>57</v>
      </c>
      <c r="J3" s="76" t="s">
        <v>45</v>
      </c>
    </row>
    <row r="4" spans="1:10" ht="17.25">
      <c r="A4" s="70" t="s">
        <v>165</v>
      </c>
      <c r="B4" s="73" t="s">
        <v>48</v>
      </c>
      <c r="C4" s="73" t="s">
        <v>49</v>
      </c>
      <c r="G4" s="70">
        <v>3</v>
      </c>
      <c r="H4" s="70" t="s">
        <v>244</v>
      </c>
      <c r="I4" s="77" t="s">
        <v>102</v>
      </c>
      <c r="J4" s="70" t="s">
        <v>256</v>
      </c>
    </row>
    <row r="5" spans="1:10" ht="17.25">
      <c r="A5" s="70" t="s">
        <v>142</v>
      </c>
      <c r="B5" s="73" t="s">
        <v>43</v>
      </c>
      <c r="C5" s="73" t="s">
        <v>42</v>
      </c>
      <c r="G5" s="70">
        <v>4</v>
      </c>
      <c r="H5" s="70" t="s">
        <v>245</v>
      </c>
      <c r="I5" s="78" t="s">
        <v>50</v>
      </c>
      <c r="J5" s="70" t="s">
        <v>116</v>
      </c>
    </row>
    <row r="6" spans="1:10" ht="17.25">
      <c r="A6" s="70" t="s">
        <v>138</v>
      </c>
      <c r="B6" s="74" t="s">
        <v>46</v>
      </c>
      <c r="C6" s="73" t="s">
        <v>45</v>
      </c>
      <c r="G6" s="70">
        <v>5</v>
      </c>
      <c r="H6" s="70" t="s">
        <v>246</v>
      </c>
      <c r="I6" s="76" t="s">
        <v>111</v>
      </c>
      <c r="J6" s="76" t="s">
        <v>255</v>
      </c>
    </row>
    <row r="7" spans="1:10" ht="17.25">
      <c r="A7" s="70" t="s">
        <v>186</v>
      </c>
      <c r="B7" s="72" t="s">
        <v>41</v>
      </c>
      <c r="C7" s="73" t="s">
        <v>42</v>
      </c>
      <c r="G7" s="70">
        <v>6</v>
      </c>
      <c r="H7" s="70" t="s">
        <v>247</v>
      </c>
      <c r="I7" s="78" t="s">
        <v>31</v>
      </c>
      <c r="J7" s="80" t="s">
        <v>118</v>
      </c>
    </row>
    <row r="8" spans="1:10" ht="17.25">
      <c r="A8" s="70" t="s">
        <v>162</v>
      </c>
      <c r="B8" s="74" t="s">
        <v>44</v>
      </c>
      <c r="C8" s="73" t="s">
        <v>45</v>
      </c>
      <c r="G8" s="70">
        <v>7</v>
      </c>
      <c r="H8" s="70" t="s">
        <v>247</v>
      </c>
      <c r="I8" s="76" t="s">
        <v>75</v>
      </c>
      <c r="J8" s="76" t="s">
        <v>116</v>
      </c>
    </row>
    <row r="9" spans="1:10" ht="17.25">
      <c r="A9" s="70" t="s">
        <v>225</v>
      </c>
      <c r="B9" s="71" t="s">
        <v>50</v>
      </c>
      <c r="C9" s="71" t="s">
        <v>42</v>
      </c>
      <c r="G9" s="70">
        <v>8</v>
      </c>
      <c r="H9" s="70" t="s">
        <v>248</v>
      </c>
      <c r="I9" s="76" t="s">
        <v>73</v>
      </c>
      <c r="J9" s="76" t="s">
        <v>116</v>
      </c>
    </row>
    <row r="10" spans="1:10" ht="17.25">
      <c r="A10" s="70" t="s">
        <v>178</v>
      </c>
      <c r="B10" s="74" t="s">
        <v>59</v>
      </c>
      <c r="C10" s="73" t="s">
        <v>45</v>
      </c>
      <c r="G10" s="70">
        <v>9</v>
      </c>
      <c r="H10" s="70" t="s">
        <v>249</v>
      </c>
      <c r="I10" s="78" t="s">
        <v>70</v>
      </c>
      <c r="J10" s="80" t="s">
        <v>116</v>
      </c>
    </row>
    <row r="11" spans="1:10" ht="17.25">
      <c r="A11" s="70" t="s">
        <v>166</v>
      </c>
      <c r="B11" s="73" t="s">
        <v>53</v>
      </c>
      <c r="C11" s="73" t="s">
        <v>42</v>
      </c>
      <c r="G11" s="70">
        <v>10</v>
      </c>
      <c r="H11" s="70" t="s">
        <v>246</v>
      </c>
      <c r="I11" s="76" t="s">
        <v>95</v>
      </c>
      <c r="J11" s="76" t="s">
        <v>116</v>
      </c>
    </row>
    <row r="12" spans="1:10" ht="17.25">
      <c r="A12" s="70" t="s">
        <v>143</v>
      </c>
      <c r="B12" s="73" t="s">
        <v>222</v>
      </c>
      <c r="C12" s="73" t="s">
        <v>118</v>
      </c>
      <c r="G12" s="70">
        <v>11</v>
      </c>
      <c r="H12" s="70" t="s">
        <v>250</v>
      </c>
      <c r="I12" s="79" t="s">
        <v>96</v>
      </c>
      <c r="J12" s="80" t="s">
        <v>116</v>
      </c>
    </row>
    <row r="13" spans="1:10" ht="17.25">
      <c r="A13" s="70" t="s">
        <v>139</v>
      </c>
      <c r="B13" s="73" t="s">
        <v>56</v>
      </c>
      <c r="C13" s="73" t="s">
        <v>42</v>
      </c>
      <c r="G13" s="70">
        <v>12</v>
      </c>
      <c r="H13" s="70" t="s">
        <v>244</v>
      </c>
      <c r="I13" s="79" t="s">
        <v>94</v>
      </c>
      <c r="J13" s="80" t="s">
        <v>116</v>
      </c>
    </row>
    <row r="14" spans="1:10" ht="17.25">
      <c r="A14" s="70" t="s">
        <v>187</v>
      </c>
      <c r="B14" s="73" t="s">
        <v>62</v>
      </c>
      <c r="C14" s="73" t="s">
        <v>47</v>
      </c>
      <c r="G14" s="70">
        <v>13</v>
      </c>
      <c r="H14" s="70" t="s">
        <v>251</v>
      </c>
      <c r="I14" s="76" t="s">
        <v>61</v>
      </c>
      <c r="J14" s="76" t="s">
        <v>257</v>
      </c>
    </row>
    <row r="15" spans="1:10" ht="17.25">
      <c r="A15" s="70" t="s">
        <v>163</v>
      </c>
      <c r="B15" s="73" t="s">
        <v>65</v>
      </c>
      <c r="C15" s="73" t="s">
        <v>49</v>
      </c>
      <c r="G15" s="70">
        <v>14</v>
      </c>
      <c r="H15" s="70" t="s">
        <v>250</v>
      </c>
      <c r="I15" s="78" t="s">
        <v>33</v>
      </c>
      <c r="J15" s="80" t="s">
        <v>118</v>
      </c>
    </row>
    <row r="16" spans="1:10" ht="17.25">
      <c r="A16" s="70" t="s">
        <v>226</v>
      </c>
      <c r="B16" s="73" t="s">
        <v>66</v>
      </c>
      <c r="C16" s="73" t="s">
        <v>49</v>
      </c>
      <c r="G16" s="70">
        <v>15</v>
      </c>
      <c r="H16" s="70" t="s">
        <v>252</v>
      </c>
      <c r="I16" s="76" t="s">
        <v>48</v>
      </c>
      <c r="J16" s="76" t="s">
        <v>255</v>
      </c>
    </row>
    <row r="17" spans="1:10" ht="17.25">
      <c r="A17" s="70" t="s">
        <v>179</v>
      </c>
      <c r="B17" s="73" t="s">
        <v>63</v>
      </c>
      <c r="C17" s="73" t="s">
        <v>47</v>
      </c>
      <c r="G17" s="70">
        <v>16</v>
      </c>
      <c r="H17" s="70" t="s">
        <v>252</v>
      </c>
      <c r="I17" s="76" t="s">
        <v>32</v>
      </c>
      <c r="J17" s="76" t="s">
        <v>257</v>
      </c>
    </row>
    <row r="18" spans="1:10" ht="17.25">
      <c r="A18" s="70" t="s">
        <v>167</v>
      </c>
      <c r="B18" s="71" t="s">
        <v>51</v>
      </c>
      <c r="C18" s="71" t="s">
        <v>42</v>
      </c>
      <c r="G18" s="70">
        <v>17</v>
      </c>
      <c r="H18" s="70" t="s">
        <v>253</v>
      </c>
      <c r="I18" s="76" t="s">
        <v>113</v>
      </c>
      <c r="J18" s="76" t="s">
        <v>255</v>
      </c>
    </row>
    <row r="19" spans="1:10" ht="17.25">
      <c r="A19" s="70" t="s">
        <v>144</v>
      </c>
      <c r="B19" s="72" t="s">
        <v>54</v>
      </c>
      <c r="C19" s="73" t="s">
        <v>42</v>
      </c>
      <c r="G19" s="70">
        <v>18</v>
      </c>
      <c r="H19" s="70" t="s">
        <v>249</v>
      </c>
      <c r="I19" s="79" t="s">
        <v>74</v>
      </c>
      <c r="J19" s="80" t="s">
        <v>116</v>
      </c>
    </row>
    <row r="20" spans="1:10" ht="17.25">
      <c r="A20" s="70" t="s">
        <v>140</v>
      </c>
      <c r="B20" s="73" t="s">
        <v>57</v>
      </c>
      <c r="C20" s="73" t="s">
        <v>45</v>
      </c>
      <c r="G20" s="70">
        <v>19</v>
      </c>
      <c r="H20" s="70" t="s">
        <v>243</v>
      </c>
      <c r="I20" s="76" t="s">
        <v>63</v>
      </c>
      <c r="J20" s="76" t="s">
        <v>257</v>
      </c>
    </row>
    <row r="21" spans="1:10" ht="17.25">
      <c r="A21" s="70" t="s">
        <v>188</v>
      </c>
      <c r="B21" s="74" t="s">
        <v>60</v>
      </c>
      <c r="C21" s="73" t="s">
        <v>45</v>
      </c>
      <c r="G21" s="70">
        <v>20</v>
      </c>
      <c r="H21" s="70" t="s">
        <v>248</v>
      </c>
      <c r="I21" s="77" t="s">
        <v>80</v>
      </c>
      <c r="J21" s="80" t="s">
        <v>257</v>
      </c>
    </row>
    <row r="22" spans="1:10" ht="17.25">
      <c r="A22" s="70" t="s">
        <v>227</v>
      </c>
      <c r="B22" s="74" t="s">
        <v>58</v>
      </c>
      <c r="C22" s="73" t="s">
        <v>45</v>
      </c>
      <c r="G22" s="70">
        <v>21</v>
      </c>
      <c r="H22" s="70" t="s">
        <v>245</v>
      </c>
      <c r="I22" s="76" t="s">
        <v>254</v>
      </c>
      <c r="J22" s="76" t="s">
        <v>118</v>
      </c>
    </row>
    <row r="23" spans="1:10" ht="17.25">
      <c r="A23" s="70" t="s">
        <v>180</v>
      </c>
      <c r="B23" s="73" t="s">
        <v>64</v>
      </c>
      <c r="C23" s="73" t="s">
        <v>47</v>
      </c>
      <c r="G23" s="70">
        <v>22</v>
      </c>
      <c r="H23" s="70" t="s">
        <v>253</v>
      </c>
      <c r="I23" s="78" t="s">
        <v>34</v>
      </c>
      <c r="J23" s="80" t="s">
        <v>118</v>
      </c>
    </row>
    <row r="24" spans="1:10" ht="17.25">
      <c r="A24" s="70" t="s">
        <v>168</v>
      </c>
      <c r="B24" s="73" t="s">
        <v>61</v>
      </c>
      <c r="C24" s="73" t="s">
        <v>47</v>
      </c>
      <c r="G24" s="70">
        <v>23</v>
      </c>
      <c r="H24" s="70" t="s">
        <v>248</v>
      </c>
      <c r="I24" s="76" t="s">
        <v>37</v>
      </c>
      <c r="J24" s="76" t="s">
        <v>255</v>
      </c>
    </row>
    <row r="25" spans="1:10" ht="17.25">
      <c r="A25" s="70" t="s">
        <v>145</v>
      </c>
      <c r="B25" s="73" t="s">
        <v>55</v>
      </c>
      <c r="C25" s="73" t="s">
        <v>42</v>
      </c>
      <c r="G25" s="70">
        <v>24</v>
      </c>
      <c r="H25" s="70" t="s">
        <v>251</v>
      </c>
      <c r="I25" s="76" t="s">
        <v>64</v>
      </c>
      <c r="J25" s="76" t="s">
        <v>257</v>
      </c>
    </row>
    <row r="26" spans="1:3" ht="17.25">
      <c r="A26" s="70" t="s">
        <v>141</v>
      </c>
      <c r="B26" s="71" t="s">
        <v>52</v>
      </c>
      <c r="C26" s="71" t="s">
        <v>42</v>
      </c>
    </row>
    <row r="27" spans="1:3" ht="17.25">
      <c r="A27" s="70" t="s">
        <v>189</v>
      </c>
      <c r="B27" s="73" t="s">
        <v>67</v>
      </c>
      <c r="C27" s="73" t="s">
        <v>68</v>
      </c>
    </row>
    <row r="28" spans="1:3" ht="17.25">
      <c r="A28" s="70" t="s">
        <v>228</v>
      </c>
      <c r="B28" s="72" t="s">
        <v>72</v>
      </c>
      <c r="C28" s="73" t="s">
        <v>42</v>
      </c>
    </row>
    <row r="29" spans="1:3" ht="17.25">
      <c r="A29" s="70" t="s">
        <v>134</v>
      </c>
      <c r="B29" s="73" t="s">
        <v>76</v>
      </c>
      <c r="C29" s="73" t="s">
        <v>45</v>
      </c>
    </row>
    <row r="30" spans="1:3" ht="17.25">
      <c r="A30" s="70" t="s">
        <v>182</v>
      </c>
      <c r="B30" s="74" t="s">
        <v>80</v>
      </c>
      <c r="C30" s="73" t="s">
        <v>47</v>
      </c>
    </row>
    <row r="31" spans="1:3" ht="17.25">
      <c r="A31" s="70" t="s">
        <v>158</v>
      </c>
      <c r="B31" s="71" t="s">
        <v>71</v>
      </c>
      <c r="C31" s="71" t="s">
        <v>42</v>
      </c>
    </row>
    <row r="32" spans="1:3" ht="17.25">
      <c r="A32" s="70" t="s">
        <v>154</v>
      </c>
      <c r="B32" s="74" t="s">
        <v>84</v>
      </c>
      <c r="C32" s="73" t="s">
        <v>49</v>
      </c>
    </row>
    <row r="33" spans="1:3" ht="17.25">
      <c r="A33" s="70" t="s">
        <v>130</v>
      </c>
      <c r="B33" s="73" t="s">
        <v>87</v>
      </c>
      <c r="C33" s="73" t="s">
        <v>68</v>
      </c>
    </row>
    <row r="34" spans="1:3" ht="17.25">
      <c r="A34" s="70" t="s">
        <v>181</v>
      </c>
      <c r="B34" s="73" t="s">
        <v>120</v>
      </c>
      <c r="C34" s="73" t="s">
        <v>121</v>
      </c>
    </row>
    <row r="35" spans="1:3" ht="17.25">
      <c r="A35" s="70" t="s">
        <v>229</v>
      </c>
      <c r="B35" s="73" t="s">
        <v>37</v>
      </c>
      <c r="C35" s="73" t="s">
        <v>49</v>
      </c>
    </row>
    <row r="36" spans="1:3" ht="17.25">
      <c r="A36" s="70" t="s">
        <v>135</v>
      </c>
      <c r="B36" s="73" t="s">
        <v>77</v>
      </c>
      <c r="C36" s="73" t="s">
        <v>45</v>
      </c>
    </row>
    <row r="37" spans="1:3" ht="17.25">
      <c r="A37" s="70" t="s">
        <v>183</v>
      </c>
      <c r="B37" s="73" t="s">
        <v>73</v>
      </c>
      <c r="C37" s="73" t="s">
        <v>42</v>
      </c>
    </row>
    <row r="38" spans="1:3" ht="17.25">
      <c r="A38" s="70" t="s">
        <v>159</v>
      </c>
      <c r="B38" s="74" t="s">
        <v>81</v>
      </c>
      <c r="C38" s="73" t="s">
        <v>47</v>
      </c>
    </row>
    <row r="39" spans="1:3" ht="17.25">
      <c r="A39" s="70" t="s">
        <v>155</v>
      </c>
      <c r="B39" s="71" t="s">
        <v>69</v>
      </c>
      <c r="C39" s="71" t="s">
        <v>42</v>
      </c>
    </row>
    <row r="40" spans="1:3" ht="17.25">
      <c r="A40" s="70" t="s">
        <v>131</v>
      </c>
      <c r="B40" s="73" t="s">
        <v>88</v>
      </c>
      <c r="C40" s="73" t="s">
        <v>89</v>
      </c>
    </row>
    <row r="41" spans="1:3" ht="17.25">
      <c r="A41" s="70" t="s">
        <v>230</v>
      </c>
      <c r="B41" s="74" t="s">
        <v>82</v>
      </c>
      <c r="C41" s="73" t="s">
        <v>47</v>
      </c>
    </row>
    <row r="42" spans="1:3" ht="17.25">
      <c r="A42" s="70" t="s">
        <v>136</v>
      </c>
      <c r="B42" s="71" t="s">
        <v>70</v>
      </c>
      <c r="C42" s="71" t="s">
        <v>42</v>
      </c>
    </row>
    <row r="43" spans="1:3" ht="17.25">
      <c r="A43" s="70" t="s">
        <v>184</v>
      </c>
      <c r="B43" s="73" t="s">
        <v>90</v>
      </c>
      <c r="C43" s="73" t="s">
        <v>68</v>
      </c>
    </row>
    <row r="44" spans="1:3" ht="17.25">
      <c r="A44" s="70" t="s">
        <v>160</v>
      </c>
      <c r="B44" s="72" t="s">
        <v>74</v>
      </c>
      <c r="C44" s="73" t="s">
        <v>42</v>
      </c>
    </row>
    <row r="45" spans="1:3" ht="17.25">
      <c r="A45" s="70" t="s">
        <v>156</v>
      </c>
      <c r="B45" s="73" t="s">
        <v>85</v>
      </c>
      <c r="C45" s="73" t="s">
        <v>49</v>
      </c>
    </row>
    <row r="46" spans="1:3" ht="17.25">
      <c r="A46" s="70" t="s">
        <v>132</v>
      </c>
      <c r="B46" s="73" t="s">
        <v>78</v>
      </c>
      <c r="C46" s="73" t="s">
        <v>45</v>
      </c>
    </row>
    <row r="47" spans="1:3" ht="17.25">
      <c r="A47" s="70" t="s">
        <v>231</v>
      </c>
      <c r="B47" s="71" t="s">
        <v>31</v>
      </c>
      <c r="C47" s="71" t="s">
        <v>40</v>
      </c>
    </row>
    <row r="48" spans="1:3" ht="17.25">
      <c r="A48" s="70" t="s">
        <v>137</v>
      </c>
      <c r="B48" s="73" t="s">
        <v>75</v>
      </c>
      <c r="C48" s="73" t="s">
        <v>42</v>
      </c>
    </row>
    <row r="49" spans="1:3" ht="17.25">
      <c r="A49" s="70" t="s">
        <v>185</v>
      </c>
      <c r="B49" s="73" t="s">
        <v>83</v>
      </c>
      <c r="C49" s="73" t="s">
        <v>45</v>
      </c>
    </row>
    <row r="50" spans="1:3" ht="17.25">
      <c r="A50" s="70" t="s">
        <v>161</v>
      </c>
      <c r="B50" s="74" t="s">
        <v>79</v>
      </c>
      <c r="C50" s="73" t="s">
        <v>42</v>
      </c>
    </row>
    <row r="51" spans="1:3" ht="17.25">
      <c r="A51" s="70" t="s">
        <v>157</v>
      </c>
      <c r="B51" s="73" t="s">
        <v>86</v>
      </c>
      <c r="C51" s="73" t="s">
        <v>47</v>
      </c>
    </row>
    <row r="52" spans="1:3" ht="17.25">
      <c r="A52" s="70" t="s">
        <v>133</v>
      </c>
      <c r="B52" s="73" t="s">
        <v>91</v>
      </c>
      <c r="C52" s="73" t="s">
        <v>49</v>
      </c>
    </row>
    <row r="53" spans="1:3" ht="17.25">
      <c r="A53" s="70" t="s">
        <v>232</v>
      </c>
      <c r="B53" s="73" t="s">
        <v>110</v>
      </c>
      <c r="C53" s="73" t="s">
        <v>49</v>
      </c>
    </row>
    <row r="54" spans="1:3" ht="17.25">
      <c r="A54" s="70" t="s">
        <v>150</v>
      </c>
      <c r="B54" s="74" t="s">
        <v>102</v>
      </c>
      <c r="C54" s="73" t="s">
        <v>45</v>
      </c>
    </row>
    <row r="55" spans="1:3" ht="17.25">
      <c r="A55" s="70" t="s">
        <v>126</v>
      </c>
      <c r="B55" s="72" t="s">
        <v>94</v>
      </c>
      <c r="C55" s="73" t="s">
        <v>42</v>
      </c>
    </row>
    <row r="56" spans="1:3" ht="17.25">
      <c r="A56" s="70" t="s">
        <v>173</v>
      </c>
      <c r="B56" s="71" t="s">
        <v>92</v>
      </c>
      <c r="C56" s="71" t="s">
        <v>40</v>
      </c>
    </row>
    <row r="57" spans="1:3" ht="17.25">
      <c r="A57" s="70" t="s">
        <v>169</v>
      </c>
      <c r="B57" s="73" t="s">
        <v>98</v>
      </c>
      <c r="C57" s="73" t="s">
        <v>42</v>
      </c>
    </row>
    <row r="58" spans="1:3" ht="17.25">
      <c r="A58" s="70" t="s">
        <v>146</v>
      </c>
      <c r="B58" s="74" t="s">
        <v>106</v>
      </c>
      <c r="C58" s="73" t="s">
        <v>47</v>
      </c>
    </row>
    <row r="59" spans="1:3" ht="17.25">
      <c r="A59" s="70" t="s">
        <v>233</v>
      </c>
      <c r="B59" s="74" t="s">
        <v>103</v>
      </c>
      <c r="C59" s="73" t="s">
        <v>45</v>
      </c>
    </row>
    <row r="60" spans="1:3" ht="17.25">
      <c r="A60" s="70" t="s">
        <v>151</v>
      </c>
      <c r="B60" s="73" t="s">
        <v>107</v>
      </c>
      <c r="C60" s="73" t="s">
        <v>47</v>
      </c>
    </row>
    <row r="61" spans="1:3" ht="17.25">
      <c r="A61" s="70" t="s">
        <v>127</v>
      </c>
      <c r="B61" s="73" t="s">
        <v>95</v>
      </c>
      <c r="C61" s="73" t="s">
        <v>42</v>
      </c>
    </row>
    <row r="62" spans="1:3" ht="17.25">
      <c r="A62" s="70" t="s">
        <v>174</v>
      </c>
      <c r="B62" s="73" t="s">
        <v>111</v>
      </c>
      <c r="C62" s="73" t="s">
        <v>49</v>
      </c>
    </row>
    <row r="63" spans="1:3" ht="17.25">
      <c r="A63" s="70" t="s">
        <v>170</v>
      </c>
      <c r="B63" s="71" t="s">
        <v>93</v>
      </c>
      <c r="C63" s="71" t="s">
        <v>40</v>
      </c>
    </row>
    <row r="64" spans="1:3" ht="17.25">
      <c r="A64" s="70" t="s">
        <v>147</v>
      </c>
      <c r="B64" s="73" t="s">
        <v>223</v>
      </c>
      <c r="C64" s="73" t="s">
        <v>42</v>
      </c>
    </row>
    <row r="65" spans="1:3" ht="17.25">
      <c r="A65" s="70" t="s">
        <v>234</v>
      </c>
      <c r="B65" s="72" t="s">
        <v>96</v>
      </c>
      <c r="C65" s="73" t="s">
        <v>42</v>
      </c>
    </row>
    <row r="66" spans="1:3" ht="17.25">
      <c r="A66" s="70" t="s">
        <v>152</v>
      </c>
      <c r="B66" s="71" t="s">
        <v>33</v>
      </c>
      <c r="C66" s="71" t="s">
        <v>40</v>
      </c>
    </row>
    <row r="67" spans="1:3" ht="17.25">
      <c r="A67" s="70" t="s">
        <v>128</v>
      </c>
      <c r="B67" s="72" t="s">
        <v>104</v>
      </c>
      <c r="C67" s="73" t="s">
        <v>45</v>
      </c>
    </row>
    <row r="68" spans="1:3" ht="17.25">
      <c r="A68" s="70" t="s">
        <v>175</v>
      </c>
      <c r="B68" s="73" t="s">
        <v>108</v>
      </c>
      <c r="C68" s="73" t="s">
        <v>47</v>
      </c>
    </row>
    <row r="69" spans="1:3" ht="17.25">
      <c r="A69" s="70" t="s">
        <v>171</v>
      </c>
      <c r="B69" s="73" t="s">
        <v>112</v>
      </c>
      <c r="C69" s="73" t="s">
        <v>49</v>
      </c>
    </row>
    <row r="70" spans="1:3" ht="17.25">
      <c r="A70" s="70" t="s">
        <v>148</v>
      </c>
      <c r="B70" s="73" t="s">
        <v>99</v>
      </c>
      <c r="C70" s="73" t="s">
        <v>42</v>
      </c>
    </row>
    <row r="71" spans="1:3" ht="17.25">
      <c r="A71" s="70" t="s">
        <v>235</v>
      </c>
      <c r="B71" s="71" t="s">
        <v>34</v>
      </c>
      <c r="C71" s="71" t="s">
        <v>40</v>
      </c>
    </row>
    <row r="72" spans="1:3" ht="17.25">
      <c r="A72" s="70" t="s">
        <v>153</v>
      </c>
      <c r="B72" s="73" t="s">
        <v>113</v>
      </c>
      <c r="C72" s="73" t="s">
        <v>49</v>
      </c>
    </row>
    <row r="73" spans="1:3" ht="17.25">
      <c r="A73" s="70" t="s">
        <v>129</v>
      </c>
      <c r="B73" s="73" t="s">
        <v>105</v>
      </c>
      <c r="C73" s="73" t="s">
        <v>45</v>
      </c>
    </row>
    <row r="74" spans="1:3" ht="17.25">
      <c r="A74" s="70" t="s">
        <v>176</v>
      </c>
      <c r="B74" s="73" t="s">
        <v>109</v>
      </c>
      <c r="C74" s="73" t="s">
        <v>47</v>
      </c>
    </row>
    <row r="75" spans="1:3" ht="17.25">
      <c r="A75" s="70" t="s">
        <v>172</v>
      </c>
      <c r="B75" s="74" t="s">
        <v>100</v>
      </c>
      <c r="C75" s="73" t="s">
        <v>101</v>
      </c>
    </row>
    <row r="76" spans="1:3" ht="17.25">
      <c r="A76" s="70" t="s">
        <v>149</v>
      </c>
      <c r="B76" s="73" t="s">
        <v>115</v>
      </c>
      <c r="C76" s="73" t="s">
        <v>116</v>
      </c>
    </row>
    <row r="77" spans="1:3" ht="17.25">
      <c r="A77" s="70" t="s">
        <v>236</v>
      </c>
      <c r="B77" s="73" t="s">
        <v>97</v>
      </c>
      <c r="C77" s="73" t="s">
        <v>42</v>
      </c>
    </row>
  </sheetData>
  <sheetProtection/>
  <dataValidations count="1">
    <dataValidation allowBlank="1" showInputMessage="1" showErrorMessage="1" imeMode="hiragana" sqref="B50 B76:C76 I17 I5 B2 B6 B41 B43 B63 B21:B22 B45 B18:C18 B26:C26 B9:C9 B3:C3 B8 B31:C31"/>
  </dataValidations>
  <printOptions horizontalCentered="1"/>
  <pageMargins left="0.3937007874015748" right="0.2755905511811024" top="0.26" bottom="0.28" header="0.2" footer="0.2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C8"/>
  <sheetViews>
    <sheetView workbookViewId="0" topLeftCell="A1">
      <selection activeCell="A1" sqref="A1"/>
    </sheetView>
  </sheetViews>
  <sheetFormatPr defaultColWidth="8.796875" defaultRowHeight="17.25"/>
  <cols>
    <col min="1" max="1" width="13.296875" style="9" customWidth="1"/>
    <col min="2" max="2" width="3.09765625" style="8" customWidth="1"/>
    <col min="3" max="3" width="3.09765625" style="12" customWidth="1"/>
    <col min="4" max="5" width="3.09765625" style="8" customWidth="1"/>
    <col min="6" max="6" width="3.09765625" style="12" customWidth="1"/>
    <col min="7" max="8" width="3.09765625" style="8" customWidth="1"/>
    <col min="9" max="9" width="3.09765625" style="12" customWidth="1"/>
    <col min="10" max="11" width="3.09765625" style="8" customWidth="1"/>
    <col min="12" max="12" width="3.09765625" style="12" customWidth="1"/>
    <col min="13" max="14" width="3.09765625" style="8" customWidth="1"/>
    <col min="15" max="15" width="3.09765625" style="12" customWidth="1"/>
    <col min="16" max="17" width="3.09765625" style="8" customWidth="1"/>
    <col min="18" max="18" width="3.09765625" style="12" customWidth="1"/>
    <col min="19" max="20" width="3.09765625" style="8" customWidth="1"/>
    <col min="21" max="21" width="3.09765625" style="12" customWidth="1"/>
    <col min="22" max="22" width="3.09765625" style="8" customWidth="1"/>
    <col min="23" max="29" width="5.69921875" style="8" customWidth="1"/>
    <col min="30" max="16384" width="8.796875" style="8" customWidth="1"/>
  </cols>
  <sheetData>
    <row r="1" spans="1:29" s="3" customFormat="1" ht="23.25" customHeight="1">
      <c r="A1" s="35" t="str">
        <f>IF(SUM(W2:W8)=42,"対戦終了",IF(SUM(W2:W8)&gt;0,SUM(W2:W8)/2/21,"　"))</f>
        <v>対戦終了</v>
      </c>
      <c r="B1" s="158" t="str">
        <f>'ﾌﾞﾛｯｸ別'!A4</f>
        <v>新木ファイターズ</v>
      </c>
      <c r="C1" s="158"/>
      <c r="D1" s="158"/>
      <c r="E1" s="158" t="str">
        <f>'ﾌﾞﾛｯｸ別'!A5</f>
        <v>トライスター</v>
      </c>
      <c r="F1" s="158"/>
      <c r="G1" s="158"/>
      <c r="H1" s="158" t="str">
        <f>'ﾌﾞﾛｯｸ別'!A6</f>
        <v>千代田ファイターズ</v>
      </c>
      <c r="I1" s="158"/>
      <c r="J1" s="158"/>
      <c r="K1" s="158" t="str">
        <f>'ﾌﾞﾛｯｸ別'!A7</f>
        <v>加岸ベアーズ</v>
      </c>
      <c r="L1" s="158"/>
      <c r="M1" s="158"/>
      <c r="N1" s="158" t="str">
        <f>'ﾌﾞﾛｯｸ別'!A8</f>
        <v>南流ファイターズ</v>
      </c>
      <c r="O1" s="158"/>
      <c r="P1" s="158"/>
      <c r="Q1" s="158" t="str">
        <f>'ﾌﾞﾛｯｸ別'!A9</f>
        <v>野田ドンキーズ</v>
      </c>
      <c r="R1" s="158"/>
      <c r="S1" s="158"/>
      <c r="T1" s="158" t="str">
        <f>'ﾌﾞﾛｯｸ別'!A10</f>
        <v>小金原ビクトリー</v>
      </c>
      <c r="U1" s="158"/>
      <c r="V1" s="158"/>
      <c r="W1" s="2" t="s">
        <v>8</v>
      </c>
      <c r="X1" s="2" t="s">
        <v>9</v>
      </c>
      <c r="Y1" s="2" t="s">
        <v>10</v>
      </c>
      <c r="Z1" s="2" t="s">
        <v>11</v>
      </c>
      <c r="AA1" s="2" t="s">
        <v>12</v>
      </c>
      <c r="AB1" s="2" t="s">
        <v>13</v>
      </c>
      <c r="AC1" s="2" t="s">
        <v>14</v>
      </c>
    </row>
    <row r="2" spans="1:29" ht="75.75" customHeight="1">
      <c r="A2" s="4" t="str">
        <f>B1</f>
        <v>新木ファイターズ</v>
      </c>
      <c r="B2" s="155"/>
      <c r="C2" s="156"/>
      <c r="D2" s="157"/>
      <c r="E2" s="10">
        <v>4</v>
      </c>
      <c r="F2" s="5" t="str">
        <f>IF(E2="","",IF(E2=G2,"△",IF(E2&gt;G2,"○","●")))</f>
        <v>○</v>
      </c>
      <c r="G2" s="11">
        <v>1</v>
      </c>
      <c r="H2" s="10">
        <v>8</v>
      </c>
      <c r="I2" s="5" t="str">
        <f>IF(H2="","",IF(H2=J2,"△",IF(H2&gt;J2,"○","●")))</f>
        <v>○</v>
      </c>
      <c r="J2" s="11">
        <v>0</v>
      </c>
      <c r="K2" s="10">
        <v>2</v>
      </c>
      <c r="L2" s="5" t="str">
        <f>IF(K2="","",IF(K2=M2,"△",IF(K2&gt;M2,"○","●")))</f>
        <v>●</v>
      </c>
      <c r="M2" s="11">
        <v>7</v>
      </c>
      <c r="N2" s="10">
        <v>8</v>
      </c>
      <c r="O2" s="5" t="str">
        <f>IF(N2="","",IF(N2=P2,"△",IF(N2&gt;P2,"○","●")))</f>
        <v>○</v>
      </c>
      <c r="P2" s="11">
        <v>5</v>
      </c>
      <c r="Q2" s="10">
        <v>0</v>
      </c>
      <c r="R2" s="5" t="str">
        <f>IF(Q2="","",IF(Q2=S2,"△",IF(Q2&gt;S2,"○","●")))</f>
        <v>●</v>
      </c>
      <c r="S2" s="11">
        <v>18</v>
      </c>
      <c r="T2" s="10">
        <v>1</v>
      </c>
      <c r="U2" s="5" t="str">
        <f aca="true" t="shared" si="0" ref="U2:U7">IF(T2="","",IF(T2=V2,"△",IF(T2&gt;V2,"○","●")))</f>
        <v>●</v>
      </c>
      <c r="V2" s="11">
        <v>11</v>
      </c>
      <c r="W2" s="13">
        <f>SUM(X2:Z2)</f>
        <v>6</v>
      </c>
      <c r="X2" s="14">
        <f>COUNTIF($B2:$V2,"○")</f>
        <v>3</v>
      </c>
      <c r="Y2" s="14">
        <f>COUNTIF($B2:$V2,"●")</f>
        <v>3</v>
      </c>
      <c r="Z2" s="14">
        <f>COUNTIF($B2:$V2,"△")</f>
        <v>0</v>
      </c>
      <c r="AA2" s="6">
        <f>B2+E2+H2+K2+N2+Q2+T2</f>
        <v>23</v>
      </c>
      <c r="AB2" s="6">
        <f>D2+G2+J2+M2+P2+S2+V2</f>
        <v>42</v>
      </c>
      <c r="AC2" s="7">
        <f>AA2-AB2</f>
        <v>-19</v>
      </c>
    </row>
    <row r="3" spans="1:29" ht="75.75" customHeight="1">
      <c r="A3" s="4" t="str">
        <f>E1</f>
        <v>トライスター</v>
      </c>
      <c r="B3" s="10">
        <v>1</v>
      </c>
      <c r="C3" s="5" t="str">
        <f aca="true" t="shared" si="1" ref="C3:C8">IF(B3="","",IF(B3=D3,"△",IF(B3&gt;D3,"○","●")))</f>
        <v>●</v>
      </c>
      <c r="D3" s="11">
        <v>4</v>
      </c>
      <c r="E3" s="155"/>
      <c r="F3" s="156"/>
      <c r="G3" s="157"/>
      <c r="H3" s="10">
        <v>2</v>
      </c>
      <c r="I3" s="5" t="str">
        <f>IF(H3="","",IF(H3=J3,"△",IF(H3&gt;J3,"○","●")))</f>
        <v>●</v>
      </c>
      <c r="J3" s="11">
        <v>8</v>
      </c>
      <c r="K3" s="10">
        <v>1</v>
      </c>
      <c r="L3" s="5" t="str">
        <f>IF(K3="","",IF(K3=M3,"△",IF(K3&gt;M3,"○","●")))</f>
        <v>●</v>
      </c>
      <c r="M3" s="11">
        <v>12</v>
      </c>
      <c r="N3" s="10">
        <v>0</v>
      </c>
      <c r="O3" s="5" t="str">
        <f>IF(N3="","",IF(N3=P3,"△",IF(N3&gt;P3,"○","●")))</f>
        <v>●</v>
      </c>
      <c r="P3" s="11">
        <v>22</v>
      </c>
      <c r="Q3" s="10">
        <v>0</v>
      </c>
      <c r="R3" s="5" t="str">
        <f>IF(Q3="","",IF(Q3=S3,"△",IF(Q3&gt;S3,"○","●")))</f>
        <v>●</v>
      </c>
      <c r="S3" s="11">
        <v>15</v>
      </c>
      <c r="T3" s="10">
        <v>3</v>
      </c>
      <c r="U3" s="5" t="str">
        <f t="shared" si="0"/>
        <v>●</v>
      </c>
      <c r="V3" s="11">
        <v>15</v>
      </c>
      <c r="W3" s="13">
        <f aca="true" t="shared" si="2" ref="W3:W8">SUM(X3:Z3)</f>
        <v>6</v>
      </c>
      <c r="X3" s="14">
        <f aca="true" t="shared" si="3" ref="X3:X8">COUNTIF($B3:$V3,"○")</f>
        <v>0</v>
      </c>
      <c r="Y3" s="14">
        <f aca="true" t="shared" si="4" ref="Y3:Y8">COUNTIF($B3:$V3,"●")</f>
        <v>6</v>
      </c>
      <c r="Z3" s="14">
        <f aca="true" t="shared" si="5" ref="Z3:Z8">COUNTIF($B3:$V3,"△")</f>
        <v>0</v>
      </c>
      <c r="AA3" s="6">
        <f aca="true" t="shared" si="6" ref="AA3:AA8">B3+E3+H3+K3+N3+Q3+T3</f>
        <v>7</v>
      </c>
      <c r="AB3" s="6">
        <f aca="true" t="shared" si="7" ref="AB3:AB8">D3+G3+J3+M3+P3+S3+V3</f>
        <v>76</v>
      </c>
      <c r="AC3" s="7">
        <f aca="true" t="shared" si="8" ref="AC3:AC8">AA3-AB3</f>
        <v>-69</v>
      </c>
    </row>
    <row r="4" spans="1:29" ht="75.75" customHeight="1">
      <c r="A4" s="4" t="str">
        <f>H1</f>
        <v>千代田ファイターズ</v>
      </c>
      <c r="B4" s="10">
        <v>0</v>
      </c>
      <c r="C4" s="5" t="str">
        <f t="shared" si="1"/>
        <v>●</v>
      </c>
      <c r="D4" s="11">
        <v>8</v>
      </c>
      <c r="E4" s="10">
        <v>8</v>
      </c>
      <c r="F4" s="5" t="str">
        <f>IF(E4="","",IF(E4=G4,"△",IF(E4&gt;G4,"○","●")))</f>
        <v>○</v>
      </c>
      <c r="G4" s="11">
        <v>2</v>
      </c>
      <c r="H4" s="155"/>
      <c r="I4" s="156"/>
      <c r="J4" s="157"/>
      <c r="K4" s="10">
        <v>0</v>
      </c>
      <c r="L4" s="5" t="str">
        <f>IF(K4="","",IF(K4=M4,"△",IF(K4&gt;M4,"○","●")))</f>
        <v>●</v>
      </c>
      <c r="M4" s="11">
        <v>3</v>
      </c>
      <c r="N4" s="10">
        <v>0</v>
      </c>
      <c r="O4" s="5" t="str">
        <f>IF(N4="","",IF(N4=P4,"△",IF(N4&gt;P4,"○","●")))</f>
        <v>●</v>
      </c>
      <c r="P4" s="11">
        <v>2</v>
      </c>
      <c r="Q4" s="10">
        <v>2</v>
      </c>
      <c r="R4" s="5" t="str">
        <f>IF(Q4="","",IF(Q4=S4,"△",IF(Q4&gt;S4,"○","●")))</f>
        <v>●</v>
      </c>
      <c r="S4" s="11">
        <v>15</v>
      </c>
      <c r="T4" s="10">
        <v>3</v>
      </c>
      <c r="U4" s="5" t="str">
        <f t="shared" si="0"/>
        <v>●</v>
      </c>
      <c r="V4" s="11">
        <v>10</v>
      </c>
      <c r="W4" s="13">
        <f t="shared" si="2"/>
        <v>6</v>
      </c>
      <c r="X4" s="14">
        <f t="shared" si="3"/>
        <v>1</v>
      </c>
      <c r="Y4" s="14">
        <f t="shared" si="4"/>
        <v>5</v>
      </c>
      <c r="Z4" s="14">
        <f t="shared" si="5"/>
        <v>0</v>
      </c>
      <c r="AA4" s="6">
        <f t="shared" si="6"/>
        <v>13</v>
      </c>
      <c r="AB4" s="6">
        <f t="shared" si="7"/>
        <v>40</v>
      </c>
      <c r="AC4" s="7">
        <f t="shared" si="8"/>
        <v>-27</v>
      </c>
    </row>
    <row r="5" spans="1:29" ht="75.75" customHeight="1">
      <c r="A5" s="4" t="str">
        <f>K1</f>
        <v>加岸ベアーズ</v>
      </c>
      <c r="B5" s="10">
        <v>7</v>
      </c>
      <c r="C5" s="5" t="str">
        <f t="shared" si="1"/>
        <v>○</v>
      </c>
      <c r="D5" s="11">
        <v>2</v>
      </c>
      <c r="E5" s="10">
        <v>12</v>
      </c>
      <c r="F5" s="5" t="str">
        <f>IF(E5="","",IF(E5=G5,"△",IF(E5&gt;G5,"○","●")))</f>
        <v>○</v>
      </c>
      <c r="G5" s="11">
        <v>1</v>
      </c>
      <c r="H5" s="10">
        <v>3</v>
      </c>
      <c r="I5" s="5" t="str">
        <f>IF(H5="","",IF(H5=J5,"△",IF(H5&gt;J5,"○","●")))</f>
        <v>○</v>
      </c>
      <c r="J5" s="11">
        <v>0</v>
      </c>
      <c r="K5" s="155"/>
      <c r="L5" s="156"/>
      <c r="M5" s="157"/>
      <c r="N5" s="10">
        <v>2</v>
      </c>
      <c r="O5" s="5" t="str">
        <f>IF(N5="","",IF(N5=P5,"△",IF(N5&gt;P5,"○","●")))</f>
        <v>●</v>
      </c>
      <c r="P5" s="11">
        <v>4</v>
      </c>
      <c r="Q5" s="10">
        <v>2</v>
      </c>
      <c r="R5" s="5" t="str">
        <f>IF(Q5="","",IF(Q5=S5,"△",IF(Q5&gt;S5,"○","●")))</f>
        <v>●</v>
      </c>
      <c r="S5" s="11">
        <v>5</v>
      </c>
      <c r="T5" s="10">
        <v>0</v>
      </c>
      <c r="U5" s="5" t="str">
        <f t="shared" si="0"/>
        <v>●</v>
      </c>
      <c r="V5" s="11">
        <v>8</v>
      </c>
      <c r="W5" s="13">
        <f t="shared" si="2"/>
        <v>6</v>
      </c>
      <c r="X5" s="14">
        <f t="shared" si="3"/>
        <v>3</v>
      </c>
      <c r="Y5" s="14">
        <f t="shared" si="4"/>
        <v>3</v>
      </c>
      <c r="Z5" s="14">
        <f t="shared" si="5"/>
        <v>0</v>
      </c>
      <c r="AA5" s="6">
        <f t="shared" si="6"/>
        <v>26</v>
      </c>
      <c r="AB5" s="6">
        <f t="shared" si="7"/>
        <v>20</v>
      </c>
      <c r="AC5" s="7">
        <f t="shared" si="8"/>
        <v>6</v>
      </c>
    </row>
    <row r="6" spans="1:29" ht="75.75" customHeight="1">
      <c r="A6" s="4" t="str">
        <f>N1</f>
        <v>南流ファイターズ</v>
      </c>
      <c r="B6" s="10">
        <v>5</v>
      </c>
      <c r="C6" s="5" t="str">
        <f t="shared" si="1"/>
        <v>●</v>
      </c>
      <c r="D6" s="11">
        <v>8</v>
      </c>
      <c r="E6" s="10">
        <v>22</v>
      </c>
      <c r="F6" s="5" t="str">
        <f>IF(E6="","",IF(E6=G6,"△",IF(E6&gt;G6,"○","●")))</f>
        <v>○</v>
      </c>
      <c r="G6" s="11">
        <v>0</v>
      </c>
      <c r="H6" s="10">
        <v>2</v>
      </c>
      <c r="I6" s="5" t="str">
        <f>IF(H6="","",IF(H6=J6,"△",IF(H6&gt;J6,"○","●")))</f>
        <v>○</v>
      </c>
      <c r="J6" s="11">
        <v>0</v>
      </c>
      <c r="K6" s="10">
        <v>4</v>
      </c>
      <c r="L6" s="5" t="str">
        <f>IF(K6="","",IF(K6=M6,"△",IF(K6&gt;M6,"○","●")))</f>
        <v>○</v>
      </c>
      <c r="M6" s="11">
        <v>2</v>
      </c>
      <c r="N6" s="155"/>
      <c r="O6" s="156"/>
      <c r="P6" s="157"/>
      <c r="Q6" s="10">
        <v>1</v>
      </c>
      <c r="R6" s="5" t="str">
        <f>IF(Q6="","",IF(Q6=S6,"△",IF(Q6&gt;S6,"○","●")))</f>
        <v>△</v>
      </c>
      <c r="S6" s="11">
        <v>1</v>
      </c>
      <c r="T6" s="10">
        <v>4</v>
      </c>
      <c r="U6" s="5" t="str">
        <f t="shared" si="0"/>
        <v>○</v>
      </c>
      <c r="V6" s="11">
        <v>2</v>
      </c>
      <c r="W6" s="13">
        <f t="shared" si="2"/>
        <v>6</v>
      </c>
      <c r="X6" s="14">
        <f t="shared" si="3"/>
        <v>4</v>
      </c>
      <c r="Y6" s="14">
        <f t="shared" si="4"/>
        <v>1</v>
      </c>
      <c r="Z6" s="14">
        <f t="shared" si="5"/>
        <v>1</v>
      </c>
      <c r="AA6" s="6">
        <f t="shared" si="6"/>
        <v>38</v>
      </c>
      <c r="AB6" s="6">
        <f t="shared" si="7"/>
        <v>13</v>
      </c>
      <c r="AC6" s="7">
        <f t="shared" si="8"/>
        <v>25</v>
      </c>
    </row>
    <row r="7" spans="1:29" ht="75.75" customHeight="1">
      <c r="A7" s="4" t="str">
        <f>Q1</f>
        <v>野田ドンキーズ</v>
      </c>
      <c r="B7" s="10">
        <v>18</v>
      </c>
      <c r="C7" s="5" t="str">
        <f t="shared" si="1"/>
        <v>○</v>
      </c>
      <c r="D7" s="11">
        <v>0</v>
      </c>
      <c r="E7" s="10">
        <v>15</v>
      </c>
      <c r="F7" s="5" t="str">
        <f>IF(E7="","",IF(E7=G7,"△",IF(E7&gt;G7,"○","●")))</f>
        <v>○</v>
      </c>
      <c r="G7" s="11">
        <v>0</v>
      </c>
      <c r="H7" s="10">
        <v>15</v>
      </c>
      <c r="I7" s="5" t="str">
        <f>IF(H7="","",IF(H7=J7,"△",IF(H7&gt;J7,"○","●")))</f>
        <v>○</v>
      </c>
      <c r="J7" s="11">
        <v>2</v>
      </c>
      <c r="K7" s="10">
        <v>5</v>
      </c>
      <c r="L7" s="5" t="str">
        <f>IF(K7="","",IF(K7=M7,"△",IF(K7&gt;M7,"○","●")))</f>
        <v>○</v>
      </c>
      <c r="M7" s="11">
        <v>2</v>
      </c>
      <c r="N7" s="10">
        <v>1</v>
      </c>
      <c r="O7" s="5" t="str">
        <f>IF(N7="","",IF(N7=P7,"△",IF(N7&gt;P7,"○","●")))</f>
        <v>△</v>
      </c>
      <c r="P7" s="11">
        <v>1</v>
      </c>
      <c r="Q7" s="155"/>
      <c r="R7" s="156"/>
      <c r="S7" s="157"/>
      <c r="T7" s="10">
        <v>2</v>
      </c>
      <c r="U7" s="5" t="str">
        <f t="shared" si="0"/>
        <v>●</v>
      </c>
      <c r="V7" s="11">
        <v>4</v>
      </c>
      <c r="W7" s="13">
        <f t="shared" si="2"/>
        <v>6</v>
      </c>
      <c r="X7" s="14">
        <f t="shared" si="3"/>
        <v>4</v>
      </c>
      <c r="Y7" s="14">
        <f t="shared" si="4"/>
        <v>1</v>
      </c>
      <c r="Z7" s="14">
        <f t="shared" si="5"/>
        <v>1</v>
      </c>
      <c r="AA7" s="6">
        <f t="shared" si="6"/>
        <v>56</v>
      </c>
      <c r="AB7" s="6">
        <f t="shared" si="7"/>
        <v>9</v>
      </c>
      <c r="AC7" s="7">
        <f t="shared" si="8"/>
        <v>47</v>
      </c>
    </row>
    <row r="8" spans="1:29" ht="75.75" customHeight="1">
      <c r="A8" s="4" t="str">
        <f>T1</f>
        <v>小金原ビクトリー</v>
      </c>
      <c r="B8" s="10">
        <v>11</v>
      </c>
      <c r="C8" s="5" t="str">
        <f t="shared" si="1"/>
        <v>○</v>
      </c>
      <c r="D8" s="11">
        <v>1</v>
      </c>
      <c r="E8" s="10">
        <v>15</v>
      </c>
      <c r="F8" s="5" t="str">
        <f>IF(E8="","",IF(E8=G8,"△",IF(E8&gt;G8,"○","●")))</f>
        <v>○</v>
      </c>
      <c r="G8" s="11">
        <v>3</v>
      </c>
      <c r="H8" s="10">
        <v>10</v>
      </c>
      <c r="I8" s="5" t="str">
        <f>IF(H8="","",IF(H8=J8,"△",IF(H8&gt;J8,"○","●")))</f>
        <v>○</v>
      </c>
      <c r="J8" s="11">
        <v>3</v>
      </c>
      <c r="K8" s="10">
        <v>8</v>
      </c>
      <c r="L8" s="5" t="str">
        <f>IF(K8="","",IF(K8=M8,"△",IF(K8&gt;M8,"○","●")))</f>
        <v>○</v>
      </c>
      <c r="M8" s="11">
        <v>0</v>
      </c>
      <c r="N8" s="10">
        <v>2</v>
      </c>
      <c r="O8" s="5" t="str">
        <f>IF(N8="","",IF(N8=P8,"△",IF(N8&gt;P8,"○","●")))</f>
        <v>●</v>
      </c>
      <c r="P8" s="11">
        <v>4</v>
      </c>
      <c r="Q8" s="10">
        <v>4</v>
      </c>
      <c r="R8" s="5" t="str">
        <f>IF(Q8="","",IF(Q8=S8,"△",IF(Q8&gt;S8,"○","●")))</f>
        <v>○</v>
      </c>
      <c r="S8" s="11">
        <v>2</v>
      </c>
      <c r="T8" s="155"/>
      <c r="U8" s="156"/>
      <c r="V8" s="157"/>
      <c r="W8" s="13">
        <f t="shared" si="2"/>
        <v>6</v>
      </c>
      <c r="X8" s="14">
        <f t="shared" si="3"/>
        <v>5</v>
      </c>
      <c r="Y8" s="14">
        <f t="shared" si="4"/>
        <v>1</v>
      </c>
      <c r="Z8" s="14">
        <f t="shared" si="5"/>
        <v>0</v>
      </c>
      <c r="AA8" s="6">
        <f t="shared" si="6"/>
        <v>50</v>
      </c>
      <c r="AB8" s="6">
        <f t="shared" si="7"/>
        <v>13</v>
      </c>
      <c r="AC8" s="7">
        <f t="shared" si="8"/>
        <v>37</v>
      </c>
    </row>
  </sheetData>
  <sheetProtection/>
  <mergeCells count="14">
    <mergeCell ref="T8:V8"/>
    <mergeCell ref="Q7:S7"/>
    <mergeCell ref="Q1:S1"/>
    <mergeCell ref="H4:J4"/>
    <mergeCell ref="K5:M5"/>
    <mergeCell ref="N6:P6"/>
    <mergeCell ref="B2:D2"/>
    <mergeCell ref="E3:G3"/>
    <mergeCell ref="N1:P1"/>
    <mergeCell ref="T1:V1"/>
    <mergeCell ref="B1:D1"/>
    <mergeCell ref="E1:G1"/>
    <mergeCell ref="H1:J1"/>
    <mergeCell ref="K1:M1"/>
  </mergeCells>
  <dataValidations count="2">
    <dataValidation allowBlank="1" showInputMessage="1" showErrorMessage="1" imeMode="hiragana" sqref="A2:A8 O1:O65536 L1:L65536 I1:I65536 F1:F65536 C1:C65536 U1:U65536 R1:R65536"/>
    <dataValidation allowBlank="1" showInputMessage="1" showErrorMessage="1" imeMode="off" sqref="T7 V2:V7 S2:T6 B2:B8 W2:AC8 D2:E8 G2:H8 J2:K8 M2:N8 P2:Q8 S8:T8"/>
  </dataValidations>
  <printOptions/>
  <pageMargins left="0.32" right="0.2" top="0.66" bottom="0.5118110236220472" header="0.29" footer="0.1968503937007874"/>
  <pageSetup fitToHeight="1" fitToWidth="1" horizontalDpi="600" verticalDpi="600" orientation="landscape" paperSize="9" scale="95" r:id="rId1"/>
  <headerFooter alignWithMargins="0">
    <oddHeader>&amp;L&amp;24第27回カリフ・マルエス杯（Ａブロック）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C8"/>
  <sheetViews>
    <sheetView workbookViewId="0" topLeftCell="A1">
      <selection activeCell="A1" sqref="A1"/>
    </sheetView>
  </sheetViews>
  <sheetFormatPr defaultColWidth="8.796875" defaultRowHeight="17.25"/>
  <cols>
    <col min="1" max="1" width="13.296875" style="8" customWidth="1"/>
    <col min="2" max="2" width="3.09765625" style="8" customWidth="1"/>
    <col min="3" max="3" width="3.09765625" style="12" customWidth="1"/>
    <col min="4" max="5" width="3.09765625" style="8" customWidth="1"/>
    <col min="6" max="6" width="3.09765625" style="12" customWidth="1"/>
    <col min="7" max="8" width="3.09765625" style="8" customWidth="1"/>
    <col min="9" max="9" width="3.09765625" style="12" customWidth="1"/>
    <col min="10" max="11" width="3.09765625" style="8" customWidth="1"/>
    <col min="12" max="12" width="3.09765625" style="12" customWidth="1"/>
    <col min="13" max="14" width="3.09765625" style="8" customWidth="1"/>
    <col min="15" max="15" width="3.09765625" style="12" customWidth="1"/>
    <col min="16" max="17" width="3.09765625" style="8" customWidth="1"/>
    <col min="18" max="18" width="3.09765625" style="12" customWidth="1"/>
    <col min="19" max="20" width="3.09765625" style="8" customWidth="1"/>
    <col min="21" max="21" width="3.09765625" style="12" customWidth="1"/>
    <col min="22" max="22" width="3.09765625" style="8" customWidth="1"/>
    <col min="23" max="29" width="5.69921875" style="8" customWidth="1"/>
    <col min="30" max="16384" width="8.796875" style="8" customWidth="1"/>
  </cols>
  <sheetData>
    <row r="1" spans="1:29" ht="23.25" customHeight="1">
      <c r="A1" s="35">
        <f>IF(SUM(W2:W8)=42,"対戦終了",IF(SUM(W2:W8)&gt;0,SUM(W2:W8)/2/21,"　"))</f>
        <v>0.8571428571428571</v>
      </c>
      <c r="B1" s="158" t="str">
        <f>'ﾌﾞﾛｯｸ別'!C4</f>
        <v>高田ウィンスターズ</v>
      </c>
      <c r="C1" s="158"/>
      <c r="D1" s="158"/>
      <c r="E1" s="158" t="str">
        <f>'ﾌﾞﾛｯｸ別'!C5</f>
        <v>増尾レッドスターズ</v>
      </c>
      <c r="F1" s="158"/>
      <c r="G1" s="158"/>
      <c r="H1" s="158" t="str">
        <f>'ﾌﾞﾛｯｸ別'!C6</f>
        <v>光ヶ丘シャークス</v>
      </c>
      <c r="I1" s="158"/>
      <c r="J1" s="158"/>
      <c r="K1" s="158" t="str">
        <f>'ﾌﾞﾛｯｸ別'!C7</f>
        <v>東深井ファイナルズJr.</v>
      </c>
      <c r="L1" s="158"/>
      <c r="M1" s="158"/>
      <c r="N1" s="158" t="str">
        <f>'ﾌﾞﾛｯｸ別'!C8</f>
        <v>中根ヤンキース</v>
      </c>
      <c r="O1" s="158"/>
      <c r="P1" s="158"/>
      <c r="Q1" s="158" t="str">
        <f>'ﾌﾞﾛｯｸ別'!C9</f>
        <v>野菊野ファイターズ</v>
      </c>
      <c r="R1" s="158"/>
      <c r="S1" s="158"/>
      <c r="T1" s="158" t="str">
        <f>'ﾌﾞﾛｯｸ別'!C10</f>
        <v>リトルジャガーズ</v>
      </c>
      <c r="U1" s="158"/>
      <c r="V1" s="158"/>
      <c r="W1" s="2" t="s">
        <v>8</v>
      </c>
      <c r="X1" s="2" t="s">
        <v>9</v>
      </c>
      <c r="Y1" s="2" t="s">
        <v>10</v>
      </c>
      <c r="Z1" s="2" t="s">
        <v>11</v>
      </c>
      <c r="AA1" s="2" t="s">
        <v>12</v>
      </c>
      <c r="AB1" s="2" t="s">
        <v>13</v>
      </c>
      <c r="AC1" s="2" t="s">
        <v>14</v>
      </c>
    </row>
    <row r="2" spans="1:29" ht="75.75" customHeight="1">
      <c r="A2" s="4" t="str">
        <f>B1</f>
        <v>高田ウィンスターズ</v>
      </c>
      <c r="B2" s="155"/>
      <c r="C2" s="156"/>
      <c r="D2" s="157"/>
      <c r="E2" s="10">
        <v>3</v>
      </c>
      <c r="F2" s="5" t="str">
        <f>IF(E2="","",IF(E2=G2,"△",IF(E2&gt;G2,"○","●")))</f>
        <v>○</v>
      </c>
      <c r="G2" s="11">
        <v>2</v>
      </c>
      <c r="H2" s="10">
        <v>7</v>
      </c>
      <c r="I2" s="5" t="str">
        <f>IF(H2="","",IF(H2=J2,"△",IF(H2&gt;J2,"○","●")))</f>
        <v>○</v>
      </c>
      <c r="J2" s="11">
        <v>3</v>
      </c>
      <c r="K2" s="10">
        <v>10</v>
      </c>
      <c r="L2" s="5" t="str">
        <f>IF(K2="","",IF(K2=M2,"△",IF(K2&gt;M2,"○","●")))</f>
        <v>○</v>
      </c>
      <c r="M2" s="11">
        <v>0</v>
      </c>
      <c r="N2" s="10">
        <v>5</v>
      </c>
      <c r="O2" s="5" t="str">
        <f>IF(N2="","",IF(N2=P2,"△",IF(N2&gt;P2,"○","●")))</f>
        <v>○</v>
      </c>
      <c r="P2" s="11">
        <v>2</v>
      </c>
      <c r="Q2" s="10">
        <v>4</v>
      </c>
      <c r="R2" s="5" t="str">
        <f>IF(Q2="","",IF(Q2=S2,"△",IF(Q2&gt;S2,"○","●")))</f>
        <v>○</v>
      </c>
      <c r="S2" s="11">
        <v>1</v>
      </c>
      <c r="T2" s="10">
        <v>3</v>
      </c>
      <c r="U2" s="5" t="str">
        <f aca="true" t="shared" si="0" ref="U2:U7">IF(T2="","",IF(T2=V2,"△",IF(T2&gt;V2,"○","●")))</f>
        <v>●</v>
      </c>
      <c r="V2" s="11">
        <v>4</v>
      </c>
      <c r="W2" s="13">
        <f>SUM(X2:Z2)</f>
        <v>6</v>
      </c>
      <c r="X2" s="14">
        <f>COUNTIF($B2:$V2,"○")</f>
        <v>5</v>
      </c>
      <c r="Y2" s="14">
        <f>COUNTIF($B2:$V2,"●")</f>
        <v>1</v>
      </c>
      <c r="Z2" s="14">
        <f>COUNTIF($B2:$V2,"△")</f>
        <v>0</v>
      </c>
      <c r="AA2" s="6">
        <f>B2+E2+H2+K2+N2+Q2+T2</f>
        <v>32</v>
      </c>
      <c r="AB2" s="6">
        <f>D2+G2+J2+M2+P2+S2+V2</f>
        <v>12</v>
      </c>
      <c r="AC2" s="7">
        <f>AA2-AB2</f>
        <v>20</v>
      </c>
    </row>
    <row r="3" spans="1:29" ht="75.75" customHeight="1">
      <c r="A3" s="4" t="str">
        <f>E1</f>
        <v>増尾レッドスターズ</v>
      </c>
      <c r="B3" s="10">
        <v>2</v>
      </c>
      <c r="C3" s="5" t="str">
        <f aca="true" t="shared" si="1" ref="C3:C8">IF(B3="","",IF(B3=D3,"△",IF(B3&gt;D3,"○","●")))</f>
        <v>●</v>
      </c>
      <c r="D3" s="11">
        <v>3</v>
      </c>
      <c r="E3" s="155"/>
      <c r="F3" s="156"/>
      <c r="G3" s="157"/>
      <c r="H3" s="10">
        <v>7</v>
      </c>
      <c r="I3" s="5" t="str">
        <f>IF(H3="","",IF(H3=J3,"△",IF(H3&gt;J3,"○","●")))</f>
        <v>○</v>
      </c>
      <c r="J3" s="11">
        <v>4</v>
      </c>
      <c r="K3" s="10">
        <v>3</v>
      </c>
      <c r="L3" s="5" t="str">
        <f>IF(K3="","",IF(K3=M3,"△",IF(K3&gt;M3,"○","●")))</f>
        <v>○</v>
      </c>
      <c r="M3" s="11">
        <v>2</v>
      </c>
      <c r="N3" s="10"/>
      <c r="O3" s="5">
        <f>IF(N3="","",IF(N3=P3,"△",IF(N3&gt;P3,"○","●")))</f>
      </c>
      <c r="P3" s="11"/>
      <c r="Q3" s="10">
        <v>6</v>
      </c>
      <c r="R3" s="5" t="str">
        <f>IF(Q3="","",IF(Q3=S3,"△",IF(Q3&gt;S3,"○","●")))</f>
        <v>△</v>
      </c>
      <c r="S3" s="11">
        <v>6</v>
      </c>
      <c r="T3" s="10">
        <v>4</v>
      </c>
      <c r="U3" s="5" t="str">
        <f t="shared" si="0"/>
        <v>○</v>
      </c>
      <c r="V3" s="11">
        <v>2</v>
      </c>
      <c r="W3" s="13">
        <f aca="true" t="shared" si="2" ref="W3:W8">SUM(X3:Z3)</f>
        <v>5</v>
      </c>
      <c r="X3" s="14">
        <f aca="true" t="shared" si="3" ref="X3:X8">COUNTIF($B3:$V3,"○")</f>
        <v>3</v>
      </c>
      <c r="Y3" s="14">
        <f aca="true" t="shared" si="4" ref="Y3:Y8">COUNTIF($B3:$V3,"●")</f>
        <v>1</v>
      </c>
      <c r="Z3" s="14">
        <f aca="true" t="shared" si="5" ref="Z3:Z8">COUNTIF($B3:$V3,"△")</f>
        <v>1</v>
      </c>
      <c r="AA3" s="6">
        <f aca="true" t="shared" si="6" ref="AA3:AA8">B3+E3+H3+K3+N3+Q3+T3</f>
        <v>22</v>
      </c>
      <c r="AB3" s="6">
        <f aca="true" t="shared" si="7" ref="AB3:AB8">D3+G3+J3+M3+P3+S3+V3</f>
        <v>17</v>
      </c>
      <c r="AC3" s="7">
        <f aca="true" t="shared" si="8" ref="AC3:AC8">AA3-AB3</f>
        <v>5</v>
      </c>
    </row>
    <row r="4" spans="1:29" ht="75.75" customHeight="1">
      <c r="A4" s="4" t="str">
        <f>H1</f>
        <v>光ヶ丘シャークス</v>
      </c>
      <c r="B4" s="10">
        <v>3</v>
      </c>
      <c r="C4" s="5" t="str">
        <f t="shared" si="1"/>
        <v>●</v>
      </c>
      <c r="D4" s="11">
        <v>7</v>
      </c>
      <c r="E4" s="10">
        <v>4</v>
      </c>
      <c r="F4" s="5" t="str">
        <f>IF(E4="","",IF(E4=G4,"△",IF(E4&gt;G4,"○","●")))</f>
        <v>●</v>
      </c>
      <c r="G4" s="11">
        <v>7</v>
      </c>
      <c r="H4" s="155"/>
      <c r="I4" s="156"/>
      <c r="J4" s="157"/>
      <c r="K4" s="10"/>
      <c r="L4" s="5">
        <f>IF(K4="","",IF(K4=M4,"△",IF(K4&gt;M4,"○","●")))</f>
      </c>
      <c r="M4" s="11"/>
      <c r="N4" s="10">
        <v>6</v>
      </c>
      <c r="O4" s="5" t="str">
        <f>IF(N4="","",IF(N4=P4,"△",IF(N4&gt;P4,"○","●")))</f>
        <v>●</v>
      </c>
      <c r="P4" s="11">
        <v>15</v>
      </c>
      <c r="Q4" s="10"/>
      <c r="R4" s="5">
        <f>IF(Q4="","",IF(Q4=S4,"△",IF(Q4&gt;S4,"○","●")))</f>
      </c>
      <c r="S4" s="11"/>
      <c r="T4" s="10">
        <v>2</v>
      </c>
      <c r="U4" s="5" t="str">
        <f t="shared" si="0"/>
        <v>●</v>
      </c>
      <c r="V4" s="11">
        <v>13</v>
      </c>
      <c r="W4" s="13">
        <f t="shared" si="2"/>
        <v>4</v>
      </c>
      <c r="X4" s="14">
        <f t="shared" si="3"/>
        <v>0</v>
      </c>
      <c r="Y4" s="14">
        <f t="shared" si="4"/>
        <v>4</v>
      </c>
      <c r="Z4" s="14">
        <f t="shared" si="5"/>
        <v>0</v>
      </c>
      <c r="AA4" s="6">
        <f t="shared" si="6"/>
        <v>15</v>
      </c>
      <c r="AB4" s="6">
        <f t="shared" si="7"/>
        <v>42</v>
      </c>
      <c r="AC4" s="7">
        <f t="shared" si="8"/>
        <v>-27</v>
      </c>
    </row>
    <row r="5" spans="1:29" ht="75.75" customHeight="1">
      <c r="A5" s="4" t="str">
        <f>K1</f>
        <v>東深井ファイナルズJr.</v>
      </c>
      <c r="B5" s="10">
        <v>0</v>
      </c>
      <c r="C5" s="5" t="str">
        <f t="shared" si="1"/>
        <v>●</v>
      </c>
      <c r="D5" s="11">
        <v>10</v>
      </c>
      <c r="E5" s="10">
        <v>2</v>
      </c>
      <c r="F5" s="5" t="str">
        <f>IF(E5="","",IF(E5=G5,"△",IF(E5&gt;G5,"○","●")))</f>
        <v>●</v>
      </c>
      <c r="G5" s="11">
        <v>3</v>
      </c>
      <c r="H5" s="10"/>
      <c r="I5" s="5">
        <f>IF(H5="","",IF(H5=J5,"△",IF(H5&gt;J5,"○","●")))</f>
      </c>
      <c r="J5" s="11"/>
      <c r="K5" s="155"/>
      <c r="L5" s="156"/>
      <c r="M5" s="157"/>
      <c r="N5" s="10">
        <v>0</v>
      </c>
      <c r="O5" s="5" t="str">
        <f>IF(N5="","",IF(N5=P5,"△",IF(N5&gt;P5,"○","●")))</f>
        <v>●</v>
      </c>
      <c r="P5" s="11">
        <v>11</v>
      </c>
      <c r="Q5" s="10">
        <v>0</v>
      </c>
      <c r="R5" s="5" t="str">
        <f>IF(Q5="","",IF(Q5=S5,"△",IF(Q5&gt;S5,"○","●")))</f>
        <v>●</v>
      </c>
      <c r="S5" s="11">
        <v>2</v>
      </c>
      <c r="T5" s="10">
        <v>0</v>
      </c>
      <c r="U5" s="5" t="str">
        <f t="shared" si="0"/>
        <v>●</v>
      </c>
      <c r="V5" s="11">
        <v>11</v>
      </c>
      <c r="W5" s="13">
        <f t="shared" si="2"/>
        <v>5</v>
      </c>
      <c r="X5" s="14">
        <f t="shared" si="3"/>
        <v>0</v>
      </c>
      <c r="Y5" s="14">
        <f t="shared" si="4"/>
        <v>5</v>
      </c>
      <c r="Z5" s="14">
        <f t="shared" si="5"/>
        <v>0</v>
      </c>
      <c r="AA5" s="6">
        <f t="shared" si="6"/>
        <v>2</v>
      </c>
      <c r="AB5" s="6">
        <f t="shared" si="7"/>
        <v>37</v>
      </c>
      <c r="AC5" s="7">
        <f t="shared" si="8"/>
        <v>-35</v>
      </c>
    </row>
    <row r="6" spans="1:29" ht="75.75" customHeight="1">
      <c r="A6" s="4" t="str">
        <f>N1</f>
        <v>中根ヤンキース</v>
      </c>
      <c r="B6" s="10">
        <v>2</v>
      </c>
      <c r="C6" s="5" t="str">
        <f t="shared" si="1"/>
        <v>●</v>
      </c>
      <c r="D6" s="11">
        <v>5</v>
      </c>
      <c r="E6" s="10"/>
      <c r="F6" s="5">
        <f>IF(E6="","",IF(E6=G6,"△",IF(E6&gt;G6,"○","●")))</f>
      </c>
      <c r="G6" s="11"/>
      <c r="H6" s="10">
        <v>15</v>
      </c>
      <c r="I6" s="5" t="str">
        <f>IF(H6="","",IF(H6=J6,"△",IF(H6&gt;J6,"○","●")))</f>
        <v>○</v>
      </c>
      <c r="J6" s="11">
        <v>6</v>
      </c>
      <c r="K6" s="10">
        <v>11</v>
      </c>
      <c r="L6" s="5" t="str">
        <f>IF(K6="","",IF(K6=M6,"△",IF(K6&gt;M6,"○","●")))</f>
        <v>○</v>
      </c>
      <c r="M6" s="11">
        <v>0</v>
      </c>
      <c r="N6" s="155"/>
      <c r="O6" s="156"/>
      <c r="P6" s="157"/>
      <c r="Q6" s="10">
        <v>2</v>
      </c>
      <c r="R6" s="5" t="str">
        <f>IF(Q6="","",IF(Q6=S6,"△",IF(Q6&gt;S6,"○","●")))</f>
        <v>○</v>
      </c>
      <c r="S6" s="11">
        <v>0</v>
      </c>
      <c r="T6" s="10">
        <v>3</v>
      </c>
      <c r="U6" s="5" t="str">
        <f t="shared" si="0"/>
        <v>●</v>
      </c>
      <c r="V6" s="11">
        <v>5</v>
      </c>
      <c r="W6" s="13">
        <f t="shared" si="2"/>
        <v>5</v>
      </c>
      <c r="X6" s="14">
        <f t="shared" si="3"/>
        <v>3</v>
      </c>
      <c r="Y6" s="14">
        <f t="shared" si="4"/>
        <v>2</v>
      </c>
      <c r="Z6" s="14">
        <f t="shared" si="5"/>
        <v>0</v>
      </c>
      <c r="AA6" s="6">
        <f t="shared" si="6"/>
        <v>33</v>
      </c>
      <c r="AB6" s="6">
        <f t="shared" si="7"/>
        <v>16</v>
      </c>
      <c r="AC6" s="7">
        <f t="shared" si="8"/>
        <v>17</v>
      </c>
    </row>
    <row r="7" spans="1:29" ht="75.75" customHeight="1">
      <c r="A7" s="4" t="str">
        <f>Q1</f>
        <v>野菊野ファイターズ</v>
      </c>
      <c r="B7" s="10">
        <v>1</v>
      </c>
      <c r="C7" s="5" t="str">
        <f t="shared" si="1"/>
        <v>●</v>
      </c>
      <c r="D7" s="11">
        <v>4</v>
      </c>
      <c r="E7" s="10">
        <v>6</v>
      </c>
      <c r="F7" s="5" t="str">
        <f>IF(E7="","",IF(E7=G7,"△",IF(E7&gt;G7,"○","●")))</f>
        <v>△</v>
      </c>
      <c r="G7" s="11">
        <v>6</v>
      </c>
      <c r="H7" s="10"/>
      <c r="I7" s="5">
        <f>IF(H7="","",IF(H7=J7,"△",IF(H7&gt;J7,"○","●")))</f>
      </c>
      <c r="J7" s="11"/>
      <c r="K7" s="10">
        <v>2</v>
      </c>
      <c r="L7" s="5" t="str">
        <f>IF(K7="","",IF(K7=M7,"△",IF(K7&gt;M7,"○","●")))</f>
        <v>○</v>
      </c>
      <c r="M7" s="11">
        <v>0</v>
      </c>
      <c r="N7" s="10">
        <v>0</v>
      </c>
      <c r="O7" s="5" t="str">
        <f>IF(N7="","",IF(N7=P7,"△",IF(N7&gt;P7,"○","●")))</f>
        <v>●</v>
      </c>
      <c r="P7" s="11">
        <v>2</v>
      </c>
      <c r="Q7" s="155"/>
      <c r="R7" s="156"/>
      <c r="S7" s="157"/>
      <c r="T7" s="10">
        <v>4</v>
      </c>
      <c r="U7" s="5" t="str">
        <f t="shared" si="0"/>
        <v>●</v>
      </c>
      <c r="V7" s="11">
        <v>7</v>
      </c>
      <c r="W7" s="13">
        <f t="shared" si="2"/>
        <v>5</v>
      </c>
      <c r="X7" s="14">
        <f t="shared" si="3"/>
        <v>1</v>
      </c>
      <c r="Y7" s="14">
        <f t="shared" si="4"/>
        <v>3</v>
      </c>
      <c r="Z7" s="14">
        <f t="shared" si="5"/>
        <v>1</v>
      </c>
      <c r="AA7" s="6">
        <f t="shared" si="6"/>
        <v>13</v>
      </c>
      <c r="AB7" s="6">
        <f t="shared" si="7"/>
        <v>19</v>
      </c>
      <c r="AC7" s="7">
        <f t="shared" si="8"/>
        <v>-6</v>
      </c>
    </row>
    <row r="8" spans="1:29" ht="75.75" customHeight="1">
      <c r="A8" s="4" t="str">
        <f>T1</f>
        <v>リトルジャガーズ</v>
      </c>
      <c r="B8" s="10">
        <v>4</v>
      </c>
      <c r="C8" s="5" t="str">
        <f t="shared" si="1"/>
        <v>○</v>
      </c>
      <c r="D8" s="11">
        <v>3</v>
      </c>
      <c r="E8" s="10">
        <v>2</v>
      </c>
      <c r="F8" s="5" t="str">
        <f>IF(E8="","",IF(E8=G8,"△",IF(E8&gt;G8,"○","●")))</f>
        <v>●</v>
      </c>
      <c r="G8" s="11">
        <v>4</v>
      </c>
      <c r="H8" s="10">
        <v>13</v>
      </c>
      <c r="I8" s="5" t="str">
        <f>IF(H8="","",IF(H8=J8,"△",IF(H8&gt;J8,"○","●")))</f>
        <v>○</v>
      </c>
      <c r="J8" s="11">
        <v>2</v>
      </c>
      <c r="K8" s="10">
        <v>11</v>
      </c>
      <c r="L8" s="5" t="str">
        <f>IF(K8="","",IF(K8=M8,"△",IF(K8&gt;M8,"○","●")))</f>
        <v>○</v>
      </c>
      <c r="M8" s="11">
        <v>0</v>
      </c>
      <c r="N8" s="10">
        <v>5</v>
      </c>
      <c r="O8" s="5" t="str">
        <f>IF(N8="","",IF(N8=P8,"△",IF(N8&gt;P8,"○","●")))</f>
        <v>○</v>
      </c>
      <c r="P8" s="11">
        <v>3</v>
      </c>
      <c r="Q8" s="10">
        <v>7</v>
      </c>
      <c r="R8" s="5" t="str">
        <f>IF(Q8="","",IF(Q8=S8,"△",IF(Q8&gt;S8,"○","●")))</f>
        <v>○</v>
      </c>
      <c r="S8" s="11">
        <v>4</v>
      </c>
      <c r="T8" s="155"/>
      <c r="U8" s="156"/>
      <c r="V8" s="157"/>
      <c r="W8" s="13">
        <f t="shared" si="2"/>
        <v>6</v>
      </c>
      <c r="X8" s="14">
        <f t="shared" si="3"/>
        <v>5</v>
      </c>
      <c r="Y8" s="14">
        <f t="shared" si="4"/>
        <v>1</v>
      </c>
      <c r="Z8" s="14">
        <f t="shared" si="5"/>
        <v>0</v>
      </c>
      <c r="AA8" s="6">
        <f t="shared" si="6"/>
        <v>42</v>
      </c>
      <c r="AB8" s="6">
        <f t="shared" si="7"/>
        <v>16</v>
      </c>
      <c r="AC8" s="7">
        <f t="shared" si="8"/>
        <v>26</v>
      </c>
    </row>
  </sheetData>
  <sheetProtection/>
  <mergeCells count="14">
    <mergeCell ref="B2:D2"/>
    <mergeCell ref="E3:G3"/>
    <mergeCell ref="H4:J4"/>
    <mergeCell ref="K5:M5"/>
    <mergeCell ref="B1:D1"/>
    <mergeCell ref="E1:G1"/>
    <mergeCell ref="H1:J1"/>
    <mergeCell ref="K1:M1"/>
    <mergeCell ref="T1:V1"/>
    <mergeCell ref="T8:V8"/>
    <mergeCell ref="N1:P1"/>
    <mergeCell ref="Q1:S1"/>
    <mergeCell ref="N6:P6"/>
    <mergeCell ref="Q7:S7"/>
  </mergeCells>
  <dataValidations count="2">
    <dataValidation allowBlank="1" showInputMessage="1" showErrorMessage="1" imeMode="hiragana" sqref="A2:A8 F1:F65536 C1:C65536 R1:R65536 U1:U65536 L1:L65536 I1:I65536 O1:O65536"/>
    <dataValidation allowBlank="1" showInputMessage="1" showErrorMessage="1" imeMode="off" sqref="T7 V2:V7 S2:T6 B2:B8 W2:AC8 D2:E8 G2:H8 J2:K8 M2:N8 P2:Q8 S8:T8"/>
  </dataValidations>
  <printOptions horizontalCentered="1"/>
  <pageMargins left="0.3937007874015748" right="0.3937007874015748" top="0.5905511811023623" bottom="0.5118110236220472" header="0.2362204724409449" footer="0.1968503937007874"/>
  <pageSetup fitToHeight="1" fitToWidth="1" horizontalDpi="600" verticalDpi="600" orientation="landscape" paperSize="9" scale="93" r:id="rId1"/>
  <headerFooter alignWithMargins="0">
    <oddHeader>&amp;L&amp;24第27回カリフ・マルエス杯（Ｂブロック）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7"/>
  <sheetViews>
    <sheetView workbookViewId="0" topLeftCell="A1">
      <selection activeCell="A1" sqref="A1"/>
    </sheetView>
  </sheetViews>
  <sheetFormatPr defaultColWidth="8.796875" defaultRowHeight="17.25"/>
  <cols>
    <col min="1" max="1" width="13.296875" style="8" customWidth="1"/>
    <col min="2" max="2" width="3.09765625" style="8" customWidth="1"/>
    <col min="3" max="3" width="3.09765625" style="12" customWidth="1"/>
    <col min="4" max="5" width="3.09765625" style="8" customWidth="1"/>
    <col min="6" max="6" width="3.09765625" style="12" customWidth="1"/>
    <col min="7" max="8" width="3.09765625" style="8" customWidth="1"/>
    <col min="9" max="9" width="3.09765625" style="12" customWidth="1"/>
    <col min="10" max="11" width="3.09765625" style="8" customWidth="1"/>
    <col min="12" max="12" width="3.09765625" style="12" customWidth="1"/>
    <col min="13" max="14" width="3.09765625" style="8" customWidth="1"/>
    <col min="15" max="15" width="3.09765625" style="12" customWidth="1"/>
    <col min="16" max="17" width="3.09765625" style="8" customWidth="1"/>
    <col min="18" max="18" width="3.09765625" style="12" customWidth="1"/>
    <col min="19" max="19" width="3.09765625" style="8" customWidth="1"/>
    <col min="20" max="26" width="5.69921875" style="8" customWidth="1"/>
    <col min="27" max="16384" width="8.796875" style="8" customWidth="1"/>
  </cols>
  <sheetData>
    <row r="1" spans="1:26" ht="23.25" customHeight="1">
      <c r="A1" s="35" t="str">
        <f>IF(SUM(T2:T7)=30,"対戦終了",IF(SUM(T2:T7)&gt;0,SUM(T2:T7)/2/15,"　"))</f>
        <v>対戦終了</v>
      </c>
      <c r="B1" s="158" t="str">
        <f>'ﾌﾞﾛｯｸ別'!E4</f>
        <v>北柏スーパーナイン</v>
      </c>
      <c r="C1" s="158"/>
      <c r="D1" s="158"/>
      <c r="E1" s="158" t="str">
        <f>'ﾌﾞﾛｯｸ別'!E5</f>
        <v>大津ヶ丘ファイターズ</v>
      </c>
      <c r="F1" s="158"/>
      <c r="G1" s="158"/>
      <c r="H1" s="158" t="str">
        <f>'ﾌﾞﾛｯｸ別'!E6</f>
        <v>東深井ファイナルズ</v>
      </c>
      <c r="I1" s="158"/>
      <c r="J1" s="158"/>
      <c r="K1" s="158" t="str">
        <f>'ﾌﾞﾛｯｸ別'!E7</f>
        <v>前ヶ崎クラブ</v>
      </c>
      <c r="L1" s="158"/>
      <c r="M1" s="158"/>
      <c r="N1" s="158" t="str">
        <f>'ﾌﾞﾛｯｸ別'!E8</f>
        <v>花井ヤンキース</v>
      </c>
      <c r="O1" s="158"/>
      <c r="P1" s="158"/>
      <c r="Q1" s="158" t="str">
        <f>'ﾌﾞﾛｯｸ別'!E9</f>
        <v>松戸カージナルス</v>
      </c>
      <c r="R1" s="158"/>
      <c r="S1" s="158"/>
      <c r="T1" s="2" t="s">
        <v>8</v>
      </c>
      <c r="U1" s="2" t="s">
        <v>9</v>
      </c>
      <c r="V1" s="2" t="s">
        <v>10</v>
      </c>
      <c r="W1" s="2" t="s">
        <v>11</v>
      </c>
      <c r="X1" s="2" t="s">
        <v>12</v>
      </c>
      <c r="Y1" s="2" t="s">
        <v>13</v>
      </c>
      <c r="Z1" s="2" t="s">
        <v>14</v>
      </c>
    </row>
    <row r="2" spans="1:26" ht="75.75" customHeight="1">
      <c r="A2" s="4" t="str">
        <f>B1</f>
        <v>北柏スーパーナイン</v>
      </c>
      <c r="B2" s="155"/>
      <c r="C2" s="156"/>
      <c r="D2" s="157"/>
      <c r="E2" s="10">
        <v>3</v>
      </c>
      <c r="F2" s="5" t="str">
        <f>IF(E2="","",IF(E2=G2,"△",IF(E2&gt;G2,"○","●")))</f>
        <v>○</v>
      </c>
      <c r="G2" s="11">
        <v>1</v>
      </c>
      <c r="H2" s="10">
        <v>5</v>
      </c>
      <c r="I2" s="5" t="str">
        <f>IF(H2="","",IF(H2=J2,"△",IF(H2&gt;J2,"○","●")))</f>
        <v>△</v>
      </c>
      <c r="J2" s="11">
        <v>5</v>
      </c>
      <c r="K2" s="10">
        <v>6</v>
      </c>
      <c r="L2" s="5" t="str">
        <f>IF(K2="","",IF(K2=M2,"△",IF(K2&gt;M2,"○","●")))</f>
        <v>○</v>
      </c>
      <c r="M2" s="11">
        <v>3</v>
      </c>
      <c r="N2" s="10">
        <v>2</v>
      </c>
      <c r="O2" s="5" t="str">
        <f>IF(N2="","",IF(N2=P2,"△",IF(N2&gt;P2,"○","●")))</f>
        <v>△</v>
      </c>
      <c r="P2" s="11">
        <v>2</v>
      </c>
      <c r="Q2" s="10">
        <v>8</v>
      </c>
      <c r="R2" s="5" t="str">
        <f>IF(Q2="","",IF(Q2=S2,"△",IF(Q2&gt;S2,"○","●")))</f>
        <v>○</v>
      </c>
      <c r="S2" s="11">
        <v>0</v>
      </c>
      <c r="T2" s="13">
        <f aca="true" t="shared" si="0" ref="T2:T7">SUM(U2:W2)</f>
        <v>5</v>
      </c>
      <c r="U2" s="14">
        <f aca="true" t="shared" si="1" ref="U2:U7">COUNTIF($B2:$S2,"○")</f>
        <v>3</v>
      </c>
      <c r="V2" s="14">
        <f aca="true" t="shared" si="2" ref="V2:V7">COUNTIF($B2:$S2,"●")</f>
        <v>0</v>
      </c>
      <c r="W2" s="14">
        <f aca="true" t="shared" si="3" ref="W2:W7">COUNTIF($B2:$S2,"△")</f>
        <v>2</v>
      </c>
      <c r="X2" s="6">
        <f aca="true" t="shared" si="4" ref="X2:X7">B2+E2+H2+K2+N2+Q2</f>
        <v>24</v>
      </c>
      <c r="Y2" s="6">
        <f aca="true" t="shared" si="5" ref="Y2:Y7">D2+G2+J2+M2+P2+S2</f>
        <v>11</v>
      </c>
      <c r="Z2" s="7">
        <f aca="true" t="shared" si="6" ref="Z2:Z7">X2-Y2</f>
        <v>13</v>
      </c>
    </row>
    <row r="3" spans="1:26" ht="75.75" customHeight="1">
      <c r="A3" s="4" t="str">
        <f>E1</f>
        <v>大津ヶ丘ファイターズ</v>
      </c>
      <c r="B3" s="10">
        <v>1</v>
      </c>
      <c r="C3" s="5" t="str">
        <f>IF(B3="","",IF(B3=D3,"△",IF(B3&gt;D3,"○","●")))</f>
        <v>●</v>
      </c>
      <c r="D3" s="11">
        <v>3</v>
      </c>
      <c r="E3" s="155"/>
      <c r="F3" s="156"/>
      <c r="G3" s="157"/>
      <c r="H3" s="10">
        <v>2</v>
      </c>
      <c r="I3" s="5" t="str">
        <f>IF(H3="","",IF(H3=J3,"△",IF(H3&gt;J3,"○","●")))</f>
        <v>●</v>
      </c>
      <c r="J3" s="11">
        <v>6</v>
      </c>
      <c r="K3" s="10">
        <v>8</v>
      </c>
      <c r="L3" s="5" t="str">
        <f>IF(K3="","",IF(K3=M3,"△",IF(K3&gt;M3,"○","●")))</f>
        <v>○</v>
      </c>
      <c r="M3" s="11">
        <v>6</v>
      </c>
      <c r="N3" s="10">
        <v>4</v>
      </c>
      <c r="O3" s="5" t="str">
        <f>IF(N3="","",IF(N3=P3,"△",IF(N3&gt;P3,"○","●")))</f>
        <v>●</v>
      </c>
      <c r="P3" s="11">
        <v>8</v>
      </c>
      <c r="Q3" s="10">
        <v>7</v>
      </c>
      <c r="R3" s="5" t="str">
        <f>IF(Q3="","",IF(Q3=S3,"△",IF(Q3&gt;S3,"○","●")))</f>
        <v>○</v>
      </c>
      <c r="S3" s="11">
        <v>3</v>
      </c>
      <c r="T3" s="13">
        <f t="shared" si="0"/>
        <v>5</v>
      </c>
      <c r="U3" s="14">
        <f t="shared" si="1"/>
        <v>2</v>
      </c>
      <c r="V3" s="14">
        <f t="shared" si="2"/>
        <v>3</v>
      </c>
      <c r="W3" s="14">
        <f t="shared" si="3"/>
        <v>0</v>
      </c>
      <c r="X3" s="6">
        <f t="shared" si="4"/>
        <v>22</v>
      </c>
      <c r="Y3" s="6">
        <f t="shared" si="5"/>
        <v>26</v>
      </c>
      <c r="Z3" s="7">
        <f t="shared" si="6"/>
        <v>-4</v>
      </c>
    </row>
    <row r="4" spans="1:26" ht="75.75" customHeight="1">
      <c r="A4" s="4" t="str">
        <f>H1</f>
        <v>東深井ファイナルズ</v>
      </c>
      <c r="B4" s="10">
        <v>5</v>
      </c>
      <c r="C4" s="5" t="str">
        <f>IF(B4="","",IF(B4=D4,"△",IF(B4&gt;D4,"○","●")))</f>
        <v>△</v>
      </c>
      <c r="D4" s="11">
        <v>5</v>
      </c>
      <c r="E4" s="10">
        <v>6</v>
      </c>
      <c r="F4" s="5" t="str">
        <f>IF(E4="","",IF(E4=G4,"△",IF(E4&gt;G4,"○","●")))</f>
        <v>○</v>
      </c>
      <c r="G4" s="11">
        <v>2</v>
      </c>
      <c r="H4" s="155"/>
      <c r="I4" s="156"/>
      <c r="J4" s="157"/>
      <c r="K4" s="10">
        <v>11</v>
      </c>
      <c r="L4" s="5" t="str">
        <f>IF(K4="","",IF(K4=M4,"△",IF(K4&gt;M4,"○","●")))</f>
        <v>○</v>
      </c>
      <c r="M4" s="11">
        <v>2</v>
      </c>
      <c r="N4" s="10">
        <v>1</v>
      </c>
      <c r="O4" s="5" t="str">
        <f>IF(N4="","",IF(N4=P4,"△",IF(N4&gt;P4,"○","●")))</f>
        <v>△</v>
      </c>
      <c r="P4" s="11">
        <v>1</v>
      </c>
      <c r="Q4" s="10">
        <v>12</v>
      </c>
      <c r="R4" s="5" t="str">
        <f>IF(Q4="","",IF(Q4=S4,"△",IF(Q4&gt;S4,"○","●")))</f>
        <v>○</v>
      </c>
      <c r="S4" s="11">
        <v>5</v>
      </c>
      <c r="T4" s="13">
        <f t="shared" si="0"/>
        <v>5</v>
      </c>
      <c r="U4" s="14">
        <f t="shared" si="1"/>
        <v>3</v>
      </c>
      <c r="V4" s="14">
        <f t="shared" si="2"/>
        <v>0</v>
      </c>
      <c r="W4" s="14">
        <f t="shared" si="3"/>
        <v>2</v>
      </c>
      <c r="X4" s="6">
        <f t="shared" si="4"/>
        <v>35</v>
      </c>
      <c r="Y4" s="6">
        <f t="shared" si="5"/>
        <v>15</v>
      </c>
      <c r="Z4" s="7">
        <f t="shared" si="6"/>
        <v>20</v>
      </c>
    </row>
    <row r="5" spans="1:26" ht="75.75" customHeight="1">
      <c r="A5" s="4" t="str">
        <f>K1</f>
        <v>前ヶ崎クラブ</v>
      </c>
      <c r="B5" s="10">
        <v>3</v>
      </c>
      <c r="C5" s="5" t="str">
        <f>IF(B5="","",IF(B5=D5,"△",IF(B5&gt;D5,"○","●")))</f>
        <v>●</v>
      </c>
      <c r="D5" s="11">
        <v>6</v>
      </c>
      <c r="E5" s="10">
        <v>6</v>
      </c>
      <c r="F5" s="5" t="str">
        <f>IF(E5="","",IF(E5=G5,"△",IF(E5&gt;G5,"○","●")))</f>
        <v>●</v>
      </c>
      <c r="G5" s="11">
        <v>8</v>
      </c>
      <c r="H5" s="10">
        <v>2</v>
      </c>
      <c r="I5" s="5" t="str">
        <f>IF(H5="","",IF(H5=J5,"△",IF(H5&gt;J5,"○","●")))</f>
        <v>●</v>
      </c>
      <c r="J5" s="11">
        <v>11</v>
      </c>
      <c r="K5" s="155"/>
      <c r="L5" s="156"/>
      <c r="M5" s="157"/>
      <c r="N5" s="10">
        <v>0</v>
      </c>
      <c r="O5" s="5" t="str">
        <f>IF(N5="","",IF(N5=P5,"△",IF(N5&gt;P5,"○","●")))</f>
        <v>●</v>
      </c>
      <c r="P5" s="11">
        <v>17</v>
      </c>
      <c r="Q5" s="10">
        <v>4</v>
      </c>
      <c r="R5" s="5" t="str">
        <f>IF(Q5="","",IF(Q5=S5,"△",IF(Q5&gt;S5,"○","●")))</f>
        <v>●</v>
      </c>
      <c r="S5" s="11">
        <v>7</v>
      </c>
      <c r="T5" s="13">
        <f t="shared" si="0"/>
        <v>5</v>
      </c>
      <c r="U5" s="14">
        <f t="shared" si="1"/>
        <v>0</v>
      </c>
      <c r="V5" s="14">
        <f t="shared" si="2"/>
        <v>5</v>
      </c>
      <c r="W5" s="14">
        <f t="shared" si="3"/>
        <v>0</v>
      </c>
      <c r="X5" s="6">
        <f t="shared" si="4"/>
        <v>15</v>
      </c>
      <c r="Y5" s="6">
        <f t="shared" si="5"/>
        <v>49</v>
      </c>
      <c r="Z5" s="7">
        <f t="shared" si="6"/>
        <v>-34</v>
      </c>
    </row>
    <row r="6" spans="1:26" ht="75.75" customHeight="1">
      <c r="A6" s="4" t="str">
        <f>N1</f>
        <v>花井ヤンキース</v>
      </c>
      <c r="B6" s="10">
        <v>2</v>
      </c>
      <c r="C6" s="5" t="str">
        <f>IF(B6="","",IF(B6=D6,"△",IF(B6&gt;D6,"○","●")))</f>
        <v>△</v>
      </c>
      <c r="D6" s="11">
        <v>2</v>
      </c>
      <c r="E6" s="10">
        <v>8</v>
      </c>
      <c r="F6" s="5" t="str">
        <f>IF(E6="","",IF(E6=G6,"△",IF(E6&gt;G6,"○","●")))</f>
        <v>○</v>
      </c>
      <c r="G6" s="11">
        <v>4</v>
      </c>
      <c r="H6" s="10">
        <v>1</v>
      </c>
      <c r="I6" s="5" t="str">
        <f>IF(H6="","",IF(H6=J6,"△",IF(H6&gt;J6,"○","●")))</f>
        <v>△</v>
      </c>
      <c r="J6" s="11">
        <v>1</v>
      </c>
      <c r="K6" s="10">
        <v>17</v>
      </c>
      <c r="L6" s="5" t="str">
        <f>IF(K6="","",IF(K6=M6,"△",IF(K6&gt;M6,"○","●")))</f>
        <v>○</v>
      </c>
      <c r="M6" s="11">
        <v>0</v>
      </c>
      <c r="N6" s="155"/>
      <c r="O6" s="156"/>
      <c r="P6" s="157"/>
      <c r="Q6" s="10">
        <v>10</v>
      </c>
      <c r="R6" s="5" t="str">
        <f>IF(Q6="","",IF(Q6=S6,"△",IF(Q6&gt;S6,"○","●")))</f>
        <v>○</v>
      </c>
      <c r="S6" s="11">
        <v>4</v>
      </c>
      <c r="T6" s="13">
        <f t="shared" si="0"/>
        <v>5</v>
      </c>
      <c r="U6" s="14">
        <f t="shared" si="1"/>
        <v>3</v>
      </c>
      <c r="V6" s="14">
        <f t="shared" si="2"/>
        <v>0</v>
      </c>
      <c r="W6" s="14">
        <f t="shared" si="3"/>
        <v>2</v>
      </c>
      <c r="X6" s="6">
        <f t="shared" si="4"/>
        <v>38</v>
      </c>
      <c r="Y6" s="6">
        <f t="shared" si="5"/>
        <v>11</v>
      </c>
      <c r="Z6" s="7">
        <f t="shared" si="6"/>
        <v>27</v>
      </c>
    </row>
    <row r="7" spans="1:26" ht="75.75" customHeight="1">
      <c r="A7" s="4" t="str">
        <f>Q1</f>
        <v>松戸カージナルス</v>
      </c>
      <c r="B7" s="10">
        <v>0</v>
      </c>
      <c r="C7" s="5" t="str">
        <f>IF(B7="","",IF(B7=D7,"△",IF(B7&gt;D7,"○","●")))</f>
        <v>●</v>
      </c>
      <c r="D7" s="11">
        <v>8</v>
      </c>
      <c r="E7" s="10">
        <v>3</v>
      </c>
      <c r="F7" s="5" t="str">
        <f>IF(E7="","",IF(E7=G7,"△",IF(E7&gt;G7,"○","●")))</f>
        <v>●</v>
      </c>
      <c r="G7" s="11">
        <v>7</v>
      </c>
      <c r="H7" s="10">
        <v>5</v>
      </c>
      <c r="I7" s="5" t="str">
        <f>IF(H7="","",IF(H7=J7,"△",IF(H7&gt;J7,"○","●")))</f>
        <v>●</v>
      </c>
      <c r="J7" s="11">
        <v>12</v>
      </c>
      <c r="K7" s="10">
        <v>7</v>
      </c>
      <c r="L7" s="5" t="str">
        <f>IF(K7="","",IF(K7=M7,"△",IF(K7&gt;M7,"○","●")))</f>
        <v>○</v>
      </c>
      <c r="M7" s="11">
        <v>4</v>
      </c>
      <c r="N7" s="10">
        <v>4</v>
      </c>
      <c r="O7" s="5" t="str">
        <f>IF(N7="","",IF(N7=P7,"△",IF(N7&gt;P7,"○","●")))</f>
        <v>●</v>
      </c>
      <c r="P7" s="11">
        <v>10</v>
      </c>
      <c r="Q7" s="155"/>
      <c r="R7" s="156"/>
      <c r="S7" s="157"/>
      <c r="T7" s="13">
        <f t="shared" si="0"/>
        <v>5</v>
      </c>
      <c r="U7" s="14">
        <f t="shared" si="1"/>
        <v>1</v>
      </c>
      <c r="V7" s="14">
        <f t="shared" si="2"/>
        <v>4</v>
      </c>
      <c r="W7" s="14">
        <f t="shared" si="3"/>
        <v>0</v>
      </c>
      <c r="X7" s="6">
        <f t="shared" si="4"/>
        <v>19</v>
      </c>
      <c r="Y7" s="6">
        <f t="shared" si="5"/>
        <v>41</v>
      </c>
      <c r="Z7" s="7">
        <f t="shared" si="6"/>
        <v>-22</v>
      </c>
    </row>
  </sheetData>
  <sheetProtection/>
  <mergeCells count="12">
    <mergeCell ref="H4:J4"/>
    <mergeCell ref="K5:M5"/>
    <mergeCell ref="N6:P6"/>
    <mergeCell ref="Q7:S7"/>
    <mergeCell ref="B2:D2"/>
    <mergeCell ref="E3:G3"/>
    <mergeCell ref="N1:P1"/>
    <mergeCell ref="Q1:S1"/>
    <mergeCell ref="B1:D1"/>
    <mergeCell ref="E1:G1"/>
    <mergeCell ref="H1:J1"/>
    <mergeCell ref="K1:M1"/>
  </mergeCells>
  <dataValidations count="2">
    <dataValidation allowBlank="1" showInputMessage="1" showErrorMessage="1" imeMode="off" sqref="S2:S6 T2:Z7 B2:B7 D2:E7 G2:H7 J2:K7 M2:N7 P2:Q7"/>
    <dataValidation allowBlank="1" showInputMessage="1" showErrorMessage="1" imeMode="hiragana" sqref="A2:A7 R1:R65536 O1:O65536 L1:L65536 I1:I65536 F1:F65536 C1:C65536"/>
  </dataValidations>
  <printOptions horizontalCentered="1"/>
  <pageMargins left="0.3937007874015748" right="0.3937007874015748" top="0.71" bottom="0.36" header="0.28" footer="0.1968503937007874"/>
  <pageSetup fitToHeight="1" fitToWidth="1" horizontalDpi="600" verticalDpi="600" orientation="landscape" paperSize="9" scale="93" r:id="rId1"/>
  <headerFooter alignWithMargins="0">
    <oddHeader>&amp;L&amp;24第27回カリフ・マルエス杯（Ｃブロック）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7"/>
  <sheetViews>
    <sheetView workbookViewId="0" topLeftCell="A1">
      <selection activeCell="A1" sqref="A1"/>
    </sheetView>
  </sheetViews>
  <sheetFormatPr defaultColWidth="8.796875" defaultRowHeight="17.25"/>
  <cols>
    <col min="1" max="1" width="13.296875" style="8" customWidth="1"/>
    <col min="2" max="2" width="3.09765625" style="15" customWidth="1"/>
    <col min="3" max="3" width="3.09765625" style="8" customWidth="1"/>
    <col min="4" max="5" width="3.09765625" style="15" customWidth="1"/>
    <col min="6" max="6" width="3.09765625" style="8" customWidth="1"/>
    <col min="7" max="8" width="3.09765625" style="15" customWidth="1"/>
    <col min="9" max="9" width="3.09765625" style="8" customWidth="1"/>
    <col min="10" max="11" width="3.09765625" style="15" customWidth="1"/>
    <col min="12" max="12" width="3.09765625" style="8" customWidth="1"/>
    <col min="13" max="14" width="3.09765625" style="15" customWidth="1"/>
    <col min="15" max="15" width="3.09765625" style="8" customWidth="1"/>
    <col min="16" max="17" width="3.09765625" style="15" customWidth="1"/>
    <col min="18" max="18" width="3.09765625" style="8" customWidth="1"/>
    <col min="19" max="19" width="3.09765625" style="15" customWidth="1"/>
    <col min="20" max="25" width="5.69921875" style="8" customWidth="1"/>
    <col min="26" max="26" width="6.8984375" style="8" bestFit="1" customWidth="1"/>
    <col min="27" max="16384" width="8.796875" style="8" customWidth="1"/>
  </cols>
  <sheetData>
    <row r="1" spans="1:26" ht="23.25" customHeight="1">
      <c r="A1" s="35">
        <f>IF(SUM(T2:T7)=30,"対戦終了",IF(SUM(T2:T7)&gt;0,SUM(T2:T7)/2/15,"　"))</f>
        <v>0.8666666666666667</v>
      </c>
      <c r="B1" s="158" t="str">
        <f>'ﾌﾞﾛｯｸ別'!G4</f>
        <v>スーパーフェニックス</v>
      </c>
      <c r="C1" s="158"/>
      <c r="D1" s="158"/>
      <c r="E1" s="158" t="str">
        <f>'ﾌﾞﾛｯｸ別'!G5</f>
        <v>名戸ヶ谷ウォーリアーズ</v>
      </c>
      <c r="F1" s="158"/>
      <c r="G1" s="158"/>
      <c r="H1" s="158" t="str">
        <f>'ﾌﾞﾛｯｸ別'!G6</f>
        <v>向小金ファイターズ</v>
      </c>
      <c r="I1" s="158"/>
      <c r="J1" s="158"/>
      <c r="K1" s="158" t="str">
        <f>'ﾌﾞﾛｯｸ別'!G7</f>
        <v>清水タイガース</v>
      </c>
      <c r="L1" s="158"/>
      <c r="M1" s="158"/>
      <c r="N1" s="158" t="str">
        <f>'ﾌﾞﾛｯｸ別'!G8</f>
        <v>上町少年野球部</v>
      </c>
      <c r="O1" s="158"/>
      <c r="P1" s="158"/>
      <c r="Q1" s="158" t="str">
        <f>'ﾌﾞﾛｯｸ別'!G9</f>
        <v>友和タイガース</v>
      </c>
      <c r="R1" s="158"/>
      <c r="S1" s="158"/>
      <c r="T1" s="2" t="s">
        <v>8</v>
      </c>
      <c r="U1" s="2" t="s">
        <v>9</v>
      </c>
      <c r="V1" s="2" t="s">
        <v>10</v>
      </c>
      <c r="W1" s="2" t="s">
        <v>11</v>
      </c>
      <c r="X1" s="2" t="s">
        <v>12</v>
      </c>
      <c r="Y1" s="2" t="s">
        <v>13</v>
      </c>
      <c r="Z1" s="2" t="s">
        <v>14</v>
      </c>
    </row>
    <row r="2" spans="1:26" ht="75.75" customHeight="1">
      <c r="A2" s="4" t="str">
        <f>B1</f>
        <v>スーパーフェニックス</v>
      </c>
      <c r="B2" s="155"/>
      <c r="C2" s="156"/>
      <c r="D2" s="157"/>
      <c r="E2" s="10">
        <v>7</v>
      </c>
      <c r="F2" s="5" t="str">
        <f>IF(E2="","",IF(E2=G2,"△",IF(E2&gt;G2,"○","●")))</f>
        <v>△</v>
      </c>
      <c r="G2" s="11">
        <v>7</v>
      </c>
      <c r="H2" s="10">
        <v>7</v>
      </c>
      <c r="I2" s="5" t="str">
        <f>IF(H2="","",IF(H2=J2,"△",IF(H2&gt;J2,"○","●")))</f>
        <v>●</v>
      </c>
      <c r="J2" s="11">
        <v>14</v>
      </c>
      <c r="K2" s="10"/>
      <c r="L2" s="5">
        <f>IF(K2="","",IF(K2=M2,"△",IF(K2&gt;M2,"○","●")))</f>
      </c>
      <c r="M2" s="11"/>
      <c r="N2" s="10">
        <v>1</v>
      </c>
      <c r="O2" s="5" t="str">
        <f>IF(N2="","",IF(N2=P2,"△",IF(N2&gt;P2,"○","●")))</f>
        <v>●</v>
      </c>
      <c r="P2" s="11">
        <v>14</v>
      </c>
      <c r="Q2" s="10">
        <v>2</v>
      </c>
      <c r="R2" s="5" t="str">
        <f>IF(Q2="","",IF(Q2=S2,"△",IF(Q2&gt;S2,"○","●")))</f>
        <v>●</v>
      </c>
      <c r="S2" s="11">
        <v>6</v>
      </c>
      <c r="T2" s="13">
        <f aca="true" t="shared" si="0" ref="T2:T7">SUM(U2:W2)</f>
        <v>4</v>
      </c>
      <c r="U2" s="14">
        <f aca="true" t="shared" si="1" ref="U2:U7">COUNTIF($B2:$S2,"○")</f>
        <v>0</v>
      </c>
      <c r="V2" s="14">
        <f aca="true" t="shared" si="2" ref="V2:V7">COUNTIF($B2:$S2,"●")</f>
        <v>3</v>
      </c>
      <c r="W2" s="14">
        <f aca="true" t="shared" si="3" ref="W2:W7">COUNTIF($B2:$S2,"△")</f>
        <v>1</v>
      </c>
      <c r="X2" s="6">
        <f aca="true" t="shared" si="4" ref="X2:X7">B2+E2+H2+K2+N2+Q2</f>
        <v>17</v>
      </c>
      <c r="Y2" s="6">
        <f aca="true" t="shared" si="5" ref="Y2:Y7">D2+G2+J2+M2+P2+S2</f>
        <v>41</v>
      </c>
      <c r="Z2" s="7">
        <f aca="true" t="shared" si="6" ref="Z2:Z7">X2-Y2</f>
        <v>-24</v>
      </c>
    </row>
    <row r="3" spans="1:26" ht="75.75" customHeight="1">
      <c r="A3" s="4" t="str">
        <f>E1</f>
        <v>名戸ヶ谷ウォーリアーズ</v>
      </c>
      <c r="B3" s="10">
        <v>7</v>
      </c>
      <c r="C3" s="5" t="str">
        <f>IF(B3="","",IF(B3=D3,"△",IF(B3&gt;D3,"○","●")))</f>
        <v>△</v>
      </c>
      <c r="D3" s="11">
        <v>7</v>
      </c>
      <c r="E3" s="155"/>
      <c r="F3" s="156"/>
      <c r="G3" s="157"/>
      <c r="H3" s="10">
        <v>2</v>
      </c>
      <c r="I3" s="5" t="str">
        <f>IF(H3="","",IF(H3=J3,"△",IF(H3&gt;J3,"○","●")))</f>
        <v>●</v>
      </c>
      <c r="J3" s="11">
        <v>7</v>
      </c>
      <c r="K3" s="10">
        <v>3</v>
      </c>
      <c r="L3" s="5" t="str">
        <f>IF(K3="","",IF(K3=M3,"△",IF(K3&gt;M3,"○","●")))</f>
        <v>●</v>
      </c>
      <c r="M3" s="11">
        <v>19</v>
      </c>
      <c r="N3" s="10"/>
      <c r="O3" s="5">
        <f>IF(N3="","",IF(N3=P3,"△",IF(N3&gt;P3,"○","●")))</f>
      </c>
      <c r="P3" s="11"/>
      <c r="Q3" s="10">
        <v>4</v>
      </c>
      <c r="R3" s="5" t="str">
        <f>IF(Q3="","",IF(Q3=S3,"△",IF(Q3&gt;S3,"○","●")))</f>
        <v>●</v>
      </c>
      <c r="S3" s="11">
        <v>12</v>
      </c>
      <c r="T3" s="13">
        <f t="shared" si="0"/>
        <v>4</v>
      </c>
      <c r="U3" s="14">
        <f t="shared" si="1"/>
        <v>0</v>
      </c>
      <c r="V3" s="14">
        <f t="shared" si="2"/>
        <v>3</v>
      </c>
      <c r="W3" s="14">
        <f t="shared" si="3"/>
        <v>1</v>
      </c>
      <c r="X3" s="6">
        <f t="shared" si="4"/>
        <v>16</v>
      </c>
      <c r="Y3" s="6">
        <f t="shared" si="5"/>
        <v>45</v>
      </c>
      <c r="Z3" s="7">
        <f t="shared" si="6"/>
        <v>-29</v>
      </c>
    </row>
    <row r="4" spans="1:26" ht="75.75" customHeight="1">
      <c r="A4" s="4" t="str">
        <f>H1</f>
        <v>向小金ファイターズ</v>
      </c>
      <c r="B4" s="10">
        <v>14</v>
      </c>
      <c r="C4" s="5" t="str">
        <f>IF(B4="","",IF(B4=D4,"△",IF(B4&gt;D4,"○","●")))</f>
        <v>○</v>
      </c>
      <c r="D4" s="11">
        <v>7</v>
      </c>
      <c r="E4" s="10">
        <v>7</v>
      </c>
      <c r="F4" s="5" t="str">
        <f>IF(E4="","",IF(E4=G4,"△",IF(E4&gt;G4,"○","●")))</f>
        <v>○</v>
      </c>
      <c r="G4" s="11">
        <v>2</v>
      </c>
      <c r="H4" s="155"/>
      <c r="I4" s="156"/>
      <c r="J4" s="157"/>
      <c r="K4" s="10">
        <v>3</v>
      </c>
      <c r="L4" s="5" t="str">
        <f>IF(K4="","",IF(K4=M4,"△",IF(K4&gt;M4,"○","●")))</f>
        <v>●</v>
      </c>
      <c r="M4" s="11">
        <v>11</v>
      </c>
      <c r="N4" s="10">
        <v>4</v>
      </c>
      <c r="O4" s="5" t="str">
        <f>IF(N4="","",IF(N4=P4,"△",IF(N4&gt;P4,"○","●")))</f>
        <v>●</v>
      </c>
      <c r="P4" s="11">
        <v>8</v>
      </c>
      <c r="Q4" s="10">
        <v>4</v>
      </c>
      <c r="R4" s="5" t="str">
        <f>IF(Q4="","",IF(Q4=S4,"△",IF(Q4&gt;S4,"○","●")))</f>
        <v>△</v>
      </c>
      <c r="S4" s="11">
        <v>4</v>
      </c>
      <c r="T4" s="13">
        <f t="shared" si="0"/>
        <v>5</v>
      </c>
      <c r="U4" s="14">
        <f t="shared" si="1"/>
        <v>2</v>
      </c>
      <c r="V4" s="14">
        <f t="shared" si="2"/>
        <v>2</v>
      </c>
      <c r="W4" s="14">
        <f t="shared" si="3"/>
        <v>1</v>
      </c>
      <c r="X4" s="6">
        <f t="shared" si="4"/>
        <v>32</v>
      </c>
      <c r="Y4" s="6">
        <f t="shared" si="5"/>
        <v>32</v>
      </c>
      <c r="Z4" s="7">
        <f t="shared" si="6"/>
        <v>0</v>
      </c>
    </row>
    <row r="5" spans="1:26" ht="75.75" customHeight="1">
      <c r="A5" s="4" t="str">
        <f>K1</f>
        <v>清水タイガース</v>
      </c>
      <c r="B5" s="10"/>
      <c r="C5" s="5">
        <f>IF(B5="","",IF(B5=D5,"△",IF(B5&gt;D5,"○","●")))</f>
      </c>
      <c r="D5" s="11"/>
      <c r="E5" s="10">
        <v>19</v>
      </c>
      <c r="F5" s="5" t="str">
        <f>IF(E5="","",IF(E5=G5,"△",IF(E5&gt;G5,"○","●")))</f>
        <v>○</v>
      </c>
      <c r="G5" s="11">
        <v>3</v>
      </c>
      <c r="H5" s="10">
        <v>11</v>
      </c>
      <c r="I5" s="5" t="str">
        <f>IF(H5="","",IF(H5=J5,"△",IF(H5&gt;J5,"○","●")))</f>
        <v>○</v>
      </c>
      <c r="J5" s="11">
        <v>3</v>
      </c>
      <c r="K5" s="155"/>
      <c r="L5" s="156"/>
      <c r="M5" s="157"/>
      <c r="N5" s="10">
        <v>5</v>
      </c>
      <c r="O5" s="5" t="str">
        <f>IF(N5="","",IF(N5=P5,"△",IF(N5&gt;P5,"○","●")))</f>
        <v>○</v>
      </c>
      <c r="P5" s="11">
        <v>3</v>
      </c>
      <c r="Q5" s="10">
        <v>7</v>
      </c>
      <c r="R5" s="5" t="str">
        <f>IF(Q5="","",IF(Q5=S5,"△",IF(Q5&gt;S5,"○","●")))</f>
        <v>○</v>
      </c>
      <c r="S5" s="11">
        <v>0</v>
      </c>
      <c r="T5" s="13">
        <f t="shared" si="0"/>
        <v>4</v>
      </c>
      <c r="U5" s="14">
        <f t="shared" si="1"/>
        <v>4</v>
      </c>
      <c r="V5" s="14">
        <f t="shared" si="2"/>
        <v>0</v>
      </c>
      <c r="W5" s="14">
        <f t="shared" si="3"/>
        <v>0</v>
      </c>
      <c r="X5" s="6">
        <f t="shared" si="4"/>
        <v>42</v>
      </c>
      <c r="Y5" s="6">
        <f t="shared" si="5"/>
        <v>9</v>
      </c>
      <c r="Z5" s="7">
        <f t="shared" si="6"/>
        <v>33</v>
      </c>
    </row>
    <row r="6" spans="1:26" ht="75.75" customHeight="1">
      <c r="A6" s="4" t="str">
        <f>N1</f>
        <v>上町少年野球部</v>
      </c>
      <c r="B6" s="10">
        <v>14</v>
      </c>
      <c r="C6" s="5" t="str">
        <f>IF(B6="","",IF(B6=D6,"△",IF(B6&gt;D6,"○","●")))</f>
        <v>○</v>
      </c>
      <c r="D6" s="11">
        <v>1</v>
      </c>
      <c r="E6" s="10"/>
      <c r="F6" s="5">
        <f>IF(E6="","",IF(E6=G6,"△",IF(E6&gt;G6,"○","●")))</f>
      </c>
      <c r="G6" s="11"/>
      <c r="H6" s="10">
        <v>8</v>
      </c>
      <c r="I6" s="5" t="str">
        <f>IF(H6="","",IF(H6=J6,"△",IF(H6&gt;J6,"○","●")))</f>
        <v>○</v>
      </c>
      <c r="J6" s="11">
        <v>4</v>
      </c>
      <c r="K6" s="10">
        <v>3</v>
      </c>
      <c r="L6" s="5" t="str">
        <f>IF(K6="","",IF(K6=M6,"△",IF(K6&gt;M6,"○","●")))</f>
        <v>●</v>
      </c>
      <c r="M6" s="11">
        <v>5</v>
      </c>
      <c r="N6" s="155"/>
      <c r="O6" s="156"/>
      <c r="P6" s="157"/>
      <c r="Q6" s="10">
        <v>16</v>
      </c>
      <c r="R6" s="5" t="str">
        <f>IF(Q6="","",IF(Q6=S6,"△",IF(Q6&gt;S6,"○","●")))</f>
        <v>○</v>
      </c>
      <c r="S6" s="11">
        <v>3</v>
      </c>
      <c r="T6" s="13">
        <f t="shared" si="0"/>
        <v>4</v>
      </c>
      <c r="U6" s="14">
        <f t="shared" si="1"/>
        <v>3</v>
      </c>
      <c r="V6" s="14">
        <f t="shared" si="2"/>
        <v>1</v>
      </c>
      <c r="W6" s="14">
        <f t="shared" si="3"/>
        <v>0</v>
      </c>
      <c r="X6" s="6">
        <f t="shared" si="4"/>
        <v>41</v>
      </c>
      <c r="Y6" s="6">
        <f t="shared" si="5"/>
        <v>13</v>
      </c>
      <c r="Z6" s="7">
        <f t="shared" si="6"/>
        <v>28</v>
      </c>
    </row>
    <row r="7" spans="1:26" ht="75.75" customHeight="1">
      <c r="A7" s="4" t="str">
        <f>Q1</f>
        <v>友和タイガース</v>
      </c>
      <c r="B7" s="10">
        <v>6</v>
      </c>
      <c r="C7" s="5" t="str">
        <f>IF(B7="","",IF(B7=D7,"△",IF(B7&gt;D7,"○","●")))</f>
        <v>○</v>
      </c>
      <c r="D7" s="11">
        <v>2</v>
      </c>
      <c r="E7" s="10">
        <v>12</v>
      </c>
      <c r="F7" s="5" t="str">
        <f>IF(E7="","",IF(E7=G7,"△",IF(E7&gt;G7,"○","●")))</f>
        <v>○</v>
      </c>
      <c r="G7" s="11">
        <v>4</v>
      </c>
      <c r="H7" s="10">
        <v>4</v>
      </c>
      <c r="I7" s="5" t="str">
        <f>IF(H7="","",IF(H7=J7,"△",IF(H7&gt;J7,"○","●")))</f>
        <v>△</v>
      </c>
      <c r="J7" s="11">
        <v>4</v>
      </c>
      <c r="K7" s="10">
        <v>0</v>
      </c>
      <c r="L7" s="5" t="str">
        <f>IF(K7="","",IF(K7=M7,"△",IF(K7&gt;M7,"○","●")))</f>
        <v>●</v>
      </c>
      <c r="M7" s="11">
        <v>7</v>
      </c>
      <c r="N7" s="10">
        <v>3</v>
      </c>
      <c r="O7" s="5" t="str">
        <f>IF(N7="","",IF(N7=P7,"△",IF(N7&gt;P7,"○","●")))</f>
        <v>●</v>
      </c>
      <c r="P7" s="11">
        <v>16</v>
      </c>
      <c r="Q7" s="155"/>
      <c r="R7" s="156"/>
      <c r="S7" s="157"/>
      <c r="T7" s="13">
        <f t="shared" si="0"/>
        <v>5</v>
      </c>
      <c r="U7" s="14">
        <f t="shared" si="1"/>
        <v>2</v>
      </c>
      <c r="V7" s="14">
        <f t="shared" si="2"/>
        <v>2</v>
      </c>
      <c r="W7" s="14">
        <f t="shared" si="3"/>
        <v>1</v>
      </c>
      <c r="X7" s="6">
        <f t="shared" si="4"/>
        <v>25</v>
      </c>
      <c r="Y7" s="6">
        <f t="shared" si="5"/>
        <v>33</v>
      </c>
      <c r="Z7" s="7">
        <f t="shared" si="6"/>
        <v>-8</v>
      </c>
    </row>
  </sheetData>
  <sheetProtection/>
  <mergeCells count="12">
    <mergeCell ref="B2:D2"/>
    <mergeCell ref="E3:G3"/>
    <mergeCell ref="H4:J4"/>
    <mergeCell ref="K5:M5"/>
    <mergeCell ref="B1:D1"/>
    <mergeCell ref="E1:G1"/>
    <mergeCell ref="H1:J1"/>
    <mergeCell ref="K1:M1"/>
    <mergeCell ref="N1:P1"/>
    <mergeCell ref="Q1:S1"/>
    <mergeCell ref="N6:P6"/>
    <mergeCell ref="Q7:S7"/>
  </mergeCells>
  <dataValidations count="2">
    <dataValidation allowBlank="1" showInputMessage="1" showErrorMessage="1" imeMode="off" sqref="S2:S6 M2:N7 P2:Q7 B2:B7 D2:E7 G2:H7 J2:K7 T2:Z7"/>
    <dataValidation allowBlank="1" showInputMessage="1" showErrorMessage="1" imeMode="hiragana" sqref="A2:A7 I1:I65536 R1:R65536 L1:L65536 O1:O65536 F1:F65536 C1:C65536"/>
  </dataValidations>
  <printOptions horizontalCentered="1"/>
  <pageMargins left="0.3937007874015748" right="0.3937007874015748" top="0.7" bottom="0.5118110236220472" header="0.25" footer="0.1968503937007874"/>
  <pageSetup fitToHeight="1" fitToWidth="1" horizontalDpi="600" verticalDpi="600" orientation="landscape" paperSize="9" scale="92" r:id="rId1"/>
  <headerFooter alignWithMargins="0">
    <oddHeader>&amp;L&amp;24第27回カリフ・マルエス杯（Ｄブロック）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C8"/>
  <sheetViews>
    <sheetView workbookViewId="0" topLeftCell="A1">
      <selection activeCell="B1" sqref="B1:D1"/>
    </sheetView>
  </sheetViews>
  <sheetFormatPr defaultColWidth="8.796875" defaultRowHeight="17.25"/>
  <cols>
    <col min="1" max="1" width="13.296875" style="8" customWidth="1"/>
    <col min="2" max="2" width="3.09765625" style="8" customWidth="1"/>
    <col min="3" max="3" width="3.09765625" style="12" customWidth="1"/>
    <col min="4" max="5" width="3.09765625" style="8" customWidth="1"/>
    <col min="6" max="6" width="3.09765625" style="12" customWidth="1"/>
    <col min="7" max="8" width="3.09765625" style="8" customWidth="1"/>
    <col min="9" max="9" width="3.09765625" style="12" customWidth="1"/>
    <col min="10" max="11" width="3.09765625" style="8" customWidth="1"/>
    <col min="12" max="12" width="3.09765625" style="12" customWidth="1"/>
    <col min="13" max="14" width="3.09765625" style="8" customWidth="1"/>
    <col min="15" max="15" width="3.09765625" style="12" customWidth="1"/>
    <col min="16" max="17" width="3.09765625" style="8" customWidth="1"/>
    <col min="18" max="18" width="3.09765625" style="12" customWidth="1"/>
    <col min="19" max="20" width="3.09765625" style="8" customWidth="1"/>
    <col min="21" max="21" width="3.09765625" style="12" customWidth="1"/>
    <col min="22" max="22" width="3.09765625" style="8" customWidth="1"/>
    <col min="23" max="29" width="5.69921875" style="8" customWidth="1"/>
    <col min="30" max="16384" width="8.796875" style="8" customWidth="1"/>
  </cols>
  <sheetData>
    <row r="1" spans="1:29" ht="23.25" customHeight="1">
      <c r="A1" s="35" t="str">
        <f>IF(SUM(W2:W8)=42,"対戦終了",IF(SUM(W2:W8)&gt;0,SUM(W2:W8)/2/21,"　"))</f>
        <v>対戦終了</v>
      </c>
      <c r="B1" s="158" t="str">
        <f>'ﾌﾞﾛｯｸ別'!A13</f>
        <v>伊勢原ジャガーズ</v>
      </c>
      <c r="C1" s="158"/>
      <c r="D1" s="158"/>
      <c r="E1" s="158" t="str">
        <f>'ﾌﾞﾛｯｸ別'!A14</f>
        <v>松葉ニューセラミックス</v>
      </c>
      <c r="F1" s="158"/>
      <c r="G1" s="158"/>
      <c r="H1" s="158" t="str">
        <f>'ﾌﾞﾛｯｸ別'!A15</f>
        <v>カージナルス</v>
      </c>
      <c r="I1" s="158"/>
      <c r="J1" s="158"/>
      <c r="K1" s="158" t="str">
        <f>'ﾌﾞﾛｯｸ別'!A16</f>
        <v>野田ロッキーズ</v>
      </c>
      <c r="L1" s="158"/>
      <c r="M1" s="158"/>
      <c r="N1" s="158" t="str">
        <f>'ﾌﾞﾛｯｸ別'!A17</f>
        <v>セントラルパークス</v>
      </c>
      <c r="O1" s="158"/>
      <c r="P1" s="158"/>
      <c r="Q1" s="158" t="str">
        <f>'ﾌﾞﾛｯｸ別'!A18</f>
        <v>三郷団地ライオンズ</v>
      </c>
      <c r="R1" s="158"/>
      <c r="S1" s="158"/>
      <c r="T1" s="158" t="str">
        <f>'ﾌﾞﾛｯｸ別'!A19</f>
        <v>金杉ミリオンズ</v>
      </c>
      <c r="U1" s="158"/>
      <c r="V1" s="158"/>
      <c r="W1" s="2" t="s">
        <v>8</v>
      </c>
      <c r="X1" s="2" t="s">
        <v>9</v>
      </c>
      <c r="Y1" s="2" t="s">
        <v>10</v>
      </c>
      <c r="Z1" s="2" t="s">
        <v>11</v>
      </c>
      <c r="AA1" s="2" t="s">
        <v>12</v>
      </c>
      <c r="AB1" s="2" t="s">
        <v>13</v>
      </c>
      <c r="AC1" s="2" t="s">
        <v>14</v>
      </c>
    </row>
    <row r="2" spans="1:29" ht="75.75" customHeight="1">
      <c r="A2" s="4" t="str">
        <f>B1</f>
        <v>伊勢原ジャガーズ</v>
      </c>
      <c r="B2" s="155"/>
      <c r="C2" s="156"/>
      <c r="D2" s="157"/>
      <c r="E2" s="10">
        <v>11</v>
      </c>
      <c r="F2" s="5" t="str">
        <f>IF(E2="","",IF(E2=G2,"△",IF(E2&gt;G2,"○","●")))</f>
        <v>○</v>
      </c>
      <c r="G2" s="11">
        <v>0</v>
      </c>
      <c r="H2" s="10">
        <v>2</v>
      </c>
      <c r="I2" s="5" t="str">
        <f>IF(H2="","",IF(H2=J2,"△",IF(H2&gt;J2,"○","●")))</f>
        <v>●</v>
      </c>
      <c r="J2" s="11">
        <v>4</v>
      </c>
      <c r="K2" s="10">
        <v>5</v>
      </c>
      <c r="L2" s="5" t="str">
        <f>IF(K2="","",IF(K2=M2,"△",IF(K2&gt;M2,"○","●")))</f>
        <v>○</v>
      </c>
      <c r="M2" s="11">
        <v>4</v>
      </c>
      <c r="N2" s="10">
        <v>0</v>
      </c>
      <c r="O2" s="5" t="str">
        <f>IF(N2="","",IF(N2=P2,"△",IF(N2&gt;P2,"○","●")))</f>
        <v>●</v>
      </c>
      <c r="P2" s="11">
        <v>7</v>
      </c>
      <c r="Q2" s="10">
        <v>1</v>
      </c>
      <c r="R2" s="5" t="str">
        <f>IF(Q2="","",IF(Q2=S2,"△",IF(Q2&gt;S2,"○","●")))</f>
        <v>●</v>
      </c>
      <c r="S2" s="11">
        <v>5</v>
      </c>
      <c r="T2" s="10">
        <v>1</v>
      </c>
      <c r="U2" s="5" t="str">
        <f aca="true" t="shared" si="0" ref="U2:U7">IF(T2="","",IF(T2=V2,"△",IF(T2&gt;V2,"○","●")))</f>
        <v>●</v>
      </c>
      <c r="V2" s="11">
        <v>8</v>
      </c>
      <c r="W2" s="13">
        <f>SUM(X2:Z2)</f>
        <v>6</v>
      </c>
      <c r="X2" s="14">
        <f>COUNTIF($B2:$V2,"○")</f>
        <v>2</v>
      </c>
      <c r="Y2" s="14">
        <f>COUNTIF($B2:$V2,"●")</f>
        <v>4</v>
      </c>
      <c r="Z2" s="14">
        <f>COUNTIF($B2:$V2,"△")</f>
        <v>0</v>
      </c>
      <c r="AA2" s="6">
        <f>B2+E2+H2+K2+N2+Q2+T2</f>
        <v>20</v>
      </c>
      <c r="AB2" s="6">
        <f>D2+G2+J2+M2+P2+S2+V2</f>
        <v>28</v>
      </c>
      <c r="AC2" s="7">
        <f>AA2-AB2</f>
        <v>-8</v>
      </c>
    </row>
    <row r="3" spans="1:29" ht="75.75" customHeight="1">
      <c r="A3" s="4" t="str">
        <f>E1</f>
        <v>松葉ニューセラミックス</v>
      </c>
      <c r="B3" s="10">
        <v>0</v>
      </c>
      <c r="C3" s="5" t="str">
        <f aca="true" t="shared" si="1" ref="C3:C8">IF(B3="","",IF(B3=D3,"△",IF(B3&gt;D3,"○","●")))</f>
        <v>●</v>
      </c>
      <c r="D3" s="11">
        <v>11</v>
      </c>
      <c r="E3" s="155"/>
      <c r="F3" s="156"/>
      <c r="G3" s="157"/>
      <c r="H3" s="10">
        <v>3</v>
      </c>
      <c r="I3" s="5" t="str">
        <f>IF(H3="","",IF(H3=J3,"△",IF(H3&gt;J3,"○","●")))</f>
        <v>○</v>
      </c>
      <c r="J3" s="11">
        <v>2</v>
      </c>
      <c r="K3" s="10">
        <v>0</v>
      </c>
      <c r="L3" s="5" t="str">
        <f>IF(K3="","",IF(K3=M3,"△",IF(K3&gt;M3,"○","●")))</f>
        <v>●</v>
      </c>
      <c r="M3" s="11">
        <v>5</v>
      </c>
      <c r="N3" s="10">
        <v>3</v>
      </c>
      <c r="O3" s="5" t="str">
        <f>IF(N3="","",IF(N3=P3,"△",IF(N3&gt;P3,"○","●")))</f>
        <v>●</v>
      </c>
      <c r="P3" s="11">
        <v>4</v>
      </c>
      <c r="Q3" s="10">
        <v>11</v>
      </c>
      <c r="R3" s="5" t="str">
        <f>IF(Q3="","",IF(Q3=S3,"△",IF(Q3&gt;S3,"○","●")))</f>
        <v>○</v>
      </c>
      <c r="S3" s="11">
        <v>3</v>
      </c>
      <c r="T3" s="10">
        <v>0</v>
      </c>
      <c r="U3" s="5" t="str">
        <f t="shared" si="0"/>
        <v>●</v>
      </c>
      <c r="V3" s="11">
        <v>10</v>
      </c>
      <c r="W3" s="13">
        <f aca="true" t="shared" si="2" ref="W3:W8">SUM(X3:Z3)</f>
        <v>6</v>
      </c>
      <c r="X3" s="14">
        <f aca="true" t="shared" si="3" ref="X3:X8">COUNTIF($B3:$V3,"○")</f>
        <v>2</v>
      </c>
      <c r="Y3" s="14">
        <f aca="true" t="shared" si="4" ref="Y3:Y8">COUNTIF($B3:$V3,"●")</f>
        <v>4</v>
      </c>
      <c r="Z3" s="14">
        <f aca="true" t="shared" si="5" ref="Z3:Z8">COUNTIF($B3:$V3,"△")</f>
        <v>0</v>
      </c>
      <c r="AA3" s="6">
        <f aca="true" t="shared" si="6" ref="AA3:AA8">B3+E3+H3+K3+N3+Q3+T3</f>
        <v>17</v>
      </c>
      <c r="AB3" s="6">
        <f aca="true" t="shared" si="7" ref="AB3:AB8">D3+G3+J3+M3+P3+S3+V3</f>
        <v>35</v>
      </c>
      <c r="AC3" s="7">
        <f aca="true" t="shared" si="8" ref="AC3:AC8">AA3-AB3</f>
        <v>-18</v>
      </c>
    </row>
    <row r="4" spans="1:29" ht="75.75" customHeight="1">
      <c r="A4" s="4" t="str">
        <f>H1</f>
        <v>カージナルス</v>
      </c>
      <c r="B4" s="10">
        <v>4</v>
      </c>
      <c r="C4" s="5" t="str">
        <f t="shared" si="1"/>
        <v>○</v>
      </c>
      <c r="D4" s="11">
        <v>2</v>
      </c>
      <c r="E4" s="10">
        <v>2</v>
      </c>
      <c r="F4" s="5" t="str">
        <f>IF(E4="","",IF(E4=G4,"△",IF(E4&gt;G4,"○","●")))</f>
        <v>●</v>
      </c>
      <c r="G4" s="11">
        <v>3</v>
      </c>
      <c r="H4" s="155"/>
      <c r="I4" s="156"/>
      <c r="J4" s="157"/>
      <c r="K4" s="10">
        <v>3</v>
      </c>
      <c r="L4" s="5" t="str">
        <f>IF(K4="","",IF(K4=M4,"△",IF(K4&gt;M4,"○","●")))</f>
        <v>△</v>
      </c>
      <c r="M4" s="11">
        <v>3</v>
      </c>
      <c r="N4" s="10">
        <v>1</v>
      </c>
      <c r="O4" s="5" t="str">
        <f>IF(N4="","",IF(N4=P4,"△",IF(N4&gt;P4,"○","●")))</f>
        <v>●</v>
      </c>
      <c r="P4" s="11">
        <v>13</v>
      </c>
      <c r="Q4" s="10">
        <v>0</v>
      </c>
      <c r="R4" s="5" t="str">
        <f>IF(Q4="","",IF(Q4=S4,"△",IF(Q4&gt;S4,"○","●")))</f>
        <v>●</v>
      </c>
      <c r="S4" s="11">
        <v>10</v>
      </c>
      <c r="T4" s="10">
        <v>5</v>
      </c>
      <c r="U4" s="5" t="str">
        <f t="shared" si="0"/>
        <v>△</v>
      </c>
      <c r="V4" s="11">
        <v>5</v>
      </c>
      <c r="W4" s="13">
        <f t="shared" si="2"/>
        <v>6</v>
      </c>
      <c r="X4" s="14">
        <f t="shared" si="3"/>
        <v>1</v>
      </c>
      <c r="Y4" s="14">
        <f t="shared" si="4"/>
        <v>3</v>
      </c>
      <c r="Z4" s="14">
        <f t="shared" si="5"/>
        <v>2</v>
      </c>
      <c r="AA4" s="6">
        <f t="shared" si="6"/>
        <v>15</v>
      </c>
      <c r="AB4" s="6">
        <f t="shared" si="7"/>
        <v>36</v>
      </c>
      <c r="AC4" s="7">
        <f t="shared" si="8"/>
        <v>-21</v>
      </c>
    </row>
    <row r="5" spans="1:29" ht="75.75" customHeight="1">
      <c r="A5" s="4" t="str">
        <f>K1</f>
        <v>野田ロッキーズ</v>
      </c>
      <c r="B5" s="10">
        <v>4</v>
      </c>
      <c r="C5" s="5" t="str">
        <f t="shared" si="1"/>
        <v>●</v>
      </c>
      <c r="D5" s="11">
        <v>5</v>
      </c>
      <c r="E5" s="10">
        <v>5</v>
      </c>
      <c r="F5" s="5" t="str">
        <f>IF(E5="","",IF(E5=G5,"△",IF(E5&gt;G5,"○","●")))</f>
        <v>○</v>
      </c>
      <c r="G5" s="11">
        <v>0</v>
      </c>
      <c r="H5" s="10">
        <v>3</v>
      </c>
      <c r="I5" s="5" t="str">
        <f>IF(H5="","",IF(H5=J5,"△",IF(H5&gt;J5,"○","●")))</f>
        <v>△</v>
      </c>
      <c r="J5" s="11">
        <v>3</v>
      </c>
      <c r="K5" s="155"/>
      <c r="L5" s="156"/>
      <c r="M5" s="157"/>
      <c r="N5" s="10">
        <v>1</v>
      </c>
      <c r="O5" s="5" t="str">
        <f>IF(N5="","",IF(N5=P5,"△",IF(N5&gt;P5,"○","●")))</f>
        <v>●</v>
      </c>
      <c r="P5" s="11">
        <v>3</v>
      </c>
      <c r="Q5" s="10">
        <v>7</v>
      </c>
      <c r="R5" s="5" t="str">
        <f>IF(Q5="","",IF(Q5=S5,"△",IF(Q5&gt;S5,"○","●")))</f>
        <v>○</v>
      </c>
      <c r="S5" s="11">
        <v>3</v>
      </c>
      <c r="T5" s="10">
        <v>12</v>
      </c>
      <c r="U5" s="5" t="str">
        <f t="shared" si="0"/>
        <v>○</v>
      </c>
      <c r="V5" s="11">
        <v>1</v>
      </c>
      <c r="W5" s="13">
        <f t="shared" si="2"/>
        <v>6</v>
      </c>
      <c r="X5" s="14">
        <f t="shared" si="3"/>
        <v>3</v>
      </c>
      <c r="Y5" s="14">
        <f t="shared" si="4"/>
        <v>2</v>
      </c>
      <c r="Z5" s="14">
        <f t="shared" si="5"/>
        <v>1</v>
      </c>
      <c r="AA5" s="6">
        <f t="shared" si="6"/>
        <v>32</v>
      </c>
      <c r="AB5" s="6">
        <f t="shared" si="7"/>
        <v>15</v>
      </c>
      <c r="AC5" s="7">
        <f t="shared" si="8"/>
        <v>17</v>
      </c>
    </row>
    <row r="6" spans="1:29" ht="75.75" customHeight="1">
      <c r="A6" s="4" t="str">
        <f>N1</f>
        <v>セントラルパークス</v>
      </c>
      <c r="B6" s="10">
        <v>7</v>
      </c>
      <c r="C6" s="5" t="str">
        <f t="shared" si="1"/>
        <v>○</v>
      </c>
      <c r="D6" s="11">
        <v>0</v>
      </c>
      <c r="E6" s="10">
        <v>4</v>
      </c>
      <c r="F6" s="5" t="str">
        <f>IF(E6="","",IF(E6=G6,"△",IF(E6&gt;G6,"○","●")))</f>
        <v>○</v>
      </c>
      <c r="G6" s="11">
        <v>3</v>
      </c>
      <c r="H6" s="10">
        <v>13</v>
      </c>
      <c r="I6" s="5" t="str">
        <f>IF(H6="","",IF(H6=J6,"△",IF(H6&gt;J6,"○","●")))</f>
        <v>○</v>
      </c>
      <c r="J6" s="11">
        <v>1</v>
      </c>
      <c r="K6" s="10">
        <v>3</v>
      </c>
      <c r="L6" s="5" t="str">
        <f>IF(K6="","",IF(K6=M6,"△",IF(K6&gt;M6,"○","●")))</f>
        <v>○</v>
      </c>
      <c r="M6" s="11">
        <v>1</v>
      </c>
      <c r="N6" s="155"/>
      <c r="O6" s="156"/>
      <c r="P6" s="157"/>
      <c r="Q6" s="10">
        <v>3</v>
      </c>
      <c r="R6" s="5" t="str">
        <f>IF(Q6="","",IF(Q6=S6,"△",IF(Q6&gt;S6,"○","●")))</f>
        <v>○</v>
      </c>
      <c r="S6" s="11">
        <v>1</v>
      </c>
      <c r="T6" s="10">
        <v>9</v>
      </c>
      <c r="U6" s="5" t="str">
        <f t="shared" si="0"/>
        <v>○</v>
      </c>
      <c r="V6" s="11">
        <v>2</v>
      </c>
      <c r="W6" s="13">
        <f t="shared" si="2"/>
        <v>6</v>
      </c>
      <c r="X6" s="14">
        <f t="shared" si="3"/>
        <v>6</v>
      </c>
      <c r="Y6" s="14">
        <f t="shared" si="4"/>
        <v>0</v>
      </c>
      <c r="Z6" s="14">
        <f t="shared" si="5"/>
        <v>0</v>
      </c>
      <c r="AA6" s="6">
        <f t="shared" si="6"/>
        <v>39</v>
      </c>
      <c r="AB6" s="6">
        <f t="shared" si="7"/>
        <v>8</v>
      </c>
      <c r="AC6" s="7">
        <f t="shared" si="8"/>
        <v>31</v>
      </c>
    </row>
    <row r="7" spans="1:29" ht="75.75" customHeight="1">
      <c r="A7" s="4" t="str">
        <f>Q1</f>
        <v>三郷団地ライオンズ</v>
      </c>
      <c r="B7" s="10">
        <v>5</v>
      </c>
      <c r="C7" s="5" t="str">
        <f t="shared" si="1"/>
        <v>○</v>
      </c>
      <c r="D7" s="11">
        <v>1</v>
      </c>
      <c r="E7" s="10">
        <v>3</v>
      </c>
      <c r="F7" s="5" t="str">
        <f>IF(E7="","",IF(E7=G7,"△",IF(E7&gt;G7,"○","●")))</f>
        <v>●</v>
      </c>
      <c r="G7" s="11">
        <v>11</v>
      </c>
      <c r="H7" s="10">
        <v>10</v>
      </c>
      <c r="I7" s="5" t="str">
        <f>IF(H7="","",IF(H7=J7,"△",IF(H7&gt;J7,"○","●")))</f>
        <v>○</v>
      </c>
      <c r="J7" s="11">
        <v>0</v>
      </c>
      <c r="K7" s="10">
        <v>3</v>
      </c>
      <c r="L7" s="5" t="str">
        <f>IF(K7="","",IF(K7=M7,"△",IF(K7&gt;M7,"○","●")))</f>
        <v>●</v>
      </c>
      <c r="M7" s="11">
        <v>7</v>
      </c>
      <c r="N7" s="10">
        <v>1</v>
      </c>
      <c r="O7" s="5" t="str">
        <f>IF(N7="","",IF(N7=P7,"△",IF(N7&gt;P7,"○","●")))</f>
        <v>●</v>
      </c>
      <c r="P7" s="11">
        <v>3</v>
      </c>
      <c r="Q7" s="155"/>
      <c r="R7" s="156"/>
      <c r="S7" s="157"/>
      <c r="T7" s="10">
        <v>7</v>
      </c>
      <c r="U7" s="5" t="str">
        <f t="shared" si="0"/>
        <v>●</v>
      </c>
      <c r="V7" s="11">
        <v>8</v>
      </c>
      <c r="W7" s="13">
        <f t="shared" si="2"/>
        <v>6</v>
      </c>
      <c r="X7" s="14">
        <f t="shared" si="3"/>
        <v>2</v>
      </c>
      <c r="Y7" s="14">
        <f t="shared" si="4"/>
        <v>4</v>
      </c>
      <c r="Z7" s="14">
        <f t="shared" si="5"/>
        <v>0</v>
      </c>
      <c r="AA7" s="6">
        <f t="shared" si="6"/>
        <v>29</v>
      </c>
      <c r="AB7" s="6">
        <f t="shared" si="7"/>
        <v>30</v>
      </c>
      <c r="AC7" s="7">
        <f t="shared" si="8"/>
        <v>-1</v>
      </c>
    </row>
    <row r="8" spans="1:29" ht="75.75" customHeight="1">
      <c r="A8" s="4" t="str">
        <f>T1</f>
        <v>金杉ミリオンズ</v>
      </c>
      <c r="B8" s="10">
        <v>8</v>
      </c>
      <c r="C8" s="5" t="str">
        <f t="shared" si="1"/>
        <v>○</v>
      </c>
      <c r="D8" s="11">
        <v>1</v>
      </c>
      <c r="E8" s="10">
        <v>10</v>
      </c>
      <c r="F8" s="5" t="str">
        <f>IF(E8="","",IF(E8=G8,"△",IF(E8&gt;G8,"○","●")))</f>
        <v>○</v>
      </c>
      <c r="G8" s="11">
        <v>0</v>
      </c>
      <c r="H8" s="10">
        <v>5</v>
      </c>
      <c r="I8" s="5" t="str">
        <f>IF(H8="","",IF(H8=J8,"△",IF(H8&gt;J8,"○","●")))</f>
        <v>△</v>
      </c>
      <c r="J8" s="11">
        <v>5</v>
      </c>
      <c r="K8" s="10">
        <v>1</v>
      </c>
      <c r="L8" s="5" t="str">
        <f>IF(K8="","",IF(K8=M8,"△",IF(K8&gt;M8,"○","●")))</f>
        <v>●</v>
      </c>
      <c r="M8" s="11">
        <v>12</v>
      </c>
      <c r="N8" s="10">
        <v>2</v>
      </c>
      <c r="O8" s="5" t="str">
        <f>IF(N8="","",IF(N8=P8,"△",IF(N8&gt;P8,"○","●")))</f>
        <v>●</v>
      </c>
      <c r="P8" s="11">
        <v>9</v>
      </c>
      <c r="Q8" s="10">
        <v>8</v>
      </c>
      <c r="R8" s="5" t="str">
        <f>IF(Q8="","",IF(Q8=S8,"△",IF(Q8&gt;S8,"○","●")))</f>
        <v>○</v>
      </c>
      <c r="S8" s="11">
        <v>7</v>
      </c>
      <c r="T8" s="155"/>
      <c r="U8" s="156"/>
      <c r="V8" s="157"/>
      <c r="W8" s="13">
        <f t="shared" si="2"/>
        <v>6</v>
      </c>
      <c r="X8" s="14">
        <f t="shared" si="3"/>
        <v>3</v>
      </c>
      <c r="Y8" s="14">
        <f t="shared" si="4"/>
        <v>2</v>
      </c>
      <c r="Z8" s="14">
        <f t="shared" si="5"/>
        <v>1</v>
      </c>
      <c r="AA8" s="6">
        <f t="shared" si="6"/>
        <v>34</v>
      </c>
      <c r="AB8" s="6">
        <f t="shared" si="7"/>
        <v>34</v>
      </c>
      <c r="AC8" s="7">
        <f t="shared" si="8"/>
        <v>0</v>
      </c>
    </row>
  </sheetData>
  <sheetProtection/>
  <mergeCells count="14">
    <mergeCell ref="H4:J4"/>
    <mergeCell ref="K5:M5"/>
    <mergeCell ref="N6:P6"/>
    <mergeCell ref="Q7:S7"/>
    <mergeCell ref="T1:V1"/>
    <mergeCell ref="T8:V8"/>
    <mergeCell ref="B2:D2"/>
    <mergeCell ref="E3:G3"/>
    <mergeCell ref="N1:P1"/>
    <mergeCell ref="Q1:S1"/>
    <mergeCell ref="B1:D1"/>
    <mergeCell ref="E1:G1"/>
    <mergeCell ref="H1:J1"/>
    <mergeCell ref="K1:M1"/>
  </mergeCells>
  <dataValidations count="2">
    <dataValidation allowBlank="1" showInputMessage="1" showErrorMessage="1" imeMode="off" sqref="V2:V7 T2:T8 B2:B8 D2:E8 G2:H8 J2:K8 M2:N8 S2:S6 S8 P2:Q8 W2:AC8"/>
    <dataValidation allowBlank="1" showInputMessage="1" showErrorMessage="1" imeMode="hiragana" sqref="A2:A8 R1:R65536 L1:L65536 F1:F65536 O1:O65536 I1:I65536 C1:C65536 U1:U65536"/>
  </dataValidations>
  <printOptions horizontalCentered="1"/>
  <pageMargins left="0.3937007874015748" right="0.2" top="0.83" bottom="0.5118110236220472" header="0.38" footer="0.1968503937007874"/>
  <pageSetup horizontalDpi="600" verticalDpi="600" orientation="landscape" paperSize="9" scale="89" r:id="rId1"/>
  <headerFooter alignWithMargins="0">
    <oddHeader>&amp;L&amp;24第27回カリフ・マルエス杯（Ｅブロック）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2009-02-15T08:26:17Z</cp:lastPrinted>
  <dcterms:created xsi:type="dcterms:W3CDTF">2004-09-07T04:49:42Z</dcterms:created>
  <dcterms:modified xsi:type="dcterms:W3CDTF">2009-02-17T23:50:17Z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